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Bridge Load Rating\Culvert Load Rating\Spreadsheets\Michigan Modifications\"/>
    </mc:Choice>
  </mc:AlternateContent>
  <bookViews>
    <workbookView xWindow="0" yWindow="0" windowWidth="28800" windowHeight="12435" tabRatio="749"/>
  </bookViews>
  <sheets>
    <sheet name="SUMMARY" sheetId="8" r:id="rId1"/>
    <sheet name="LFR Table" sheetId="5" r:id="rId2"/>
    <sheet name="LRFR Table" sheetId="3" r:id="rId3"/>
    <sheet name="Overload-LFR" sheetId="7" r:id="rId4"/>
    <sheet name="Overload-LRFR" sheetId="6" r:id="rId5"/>
    <sheet name="Lw for LRFR 2013" sheetId="10" r:id="rId6"/>
  </sheets>
  <definedNames>
    <definedName name="_xlnm.Print_Area" localSheetId="1">'LFR Table'!$A$1:$A$110</definedName>
    <definedName name="_xlnm.Print_Area" localSheetId="2">'LRFR Table'!#REF!</definedName>
    <definedName name="Spread" localSheetId="1">'LFR Table'!#REF!</definedName>
    <definedName name="Spread" localSheetId="2">'LRFR Table'!#REF!</definedName>
    <definedName name="Spread" localSheetId="3">#REF!</definedName>
    <definedName name="Spread">#REF!</definedName>
    <definedName name="Spread10" localSheetId="1">'LFR Table'!#REF!</definedName>
    <definedName name="Spread10" localSheetId="2">'LRFR Table'!#REF!</definedName>
    <definedName name="Spread10" localSheetId="3">#REF!</definedName>
    <definedName name="Spread10">#REF!</definedName>
    <definedName name="Spread11" localSheetId="1">'LFR Table'!#REF!</definedName>
    <definedName name="Spread11" localSheetId="2">'LRFR Table'!#REF!</definedName>
    <definedName name="Spread11" localSheetId="3">#REF!</definedName>
    <definedName name="Spread11">#REF!</definedName>
    <definedName name="Spread12" localSheetId="1">'LFR Table'!#REF!</definedName>
    <definedName name="Spread12" localSheetId="2">'LRFR Table'!#REF!</definedName>
    <definedName name="Spread12" localSheetId="3">#REF!</definedName>
    <definedName name="Spread12">#REF!</definedName>
    <definedName name="Spread13" localSheetId="1">'LFR Table'!#REF!</definedName>
    <definedName name="Spread13" localSheetId="2">'LRFR Table'!#REF!</definedName>
    <definedName name="Spread13" localSheetId="3">#REF!</definedName>
    <definedName name="Spread13">#REF!</definedName>
    <definedName name="Spread14" localSheetId="1">'LFR Table'!#REF!</definedName>
    <definedName name="Spread14" localSheetId="2">'LRFR Table'!#REF!</definedName>
    <definedName name="Spread14" localSheetId="3">#REF!</definedName>
    <definedName name="Spread14">#REF!</definedName>
    <definedName name="Spread15" localSheetId="1">'LFR Table'!#REF!</definedName>
    <definedName name="Spread15" localSheetId="2">'LRFR Table'!#REF!</definedName>
    <definedName name="Spread15" localSheetId="3">#REF!</definedName>
    <definedName name="Spread15">#REF!</definedName>
    <definedName name="Spread2" localSheetId="1">'LFR Table'!#REF!</definedName>
    <definedName name="Spread2" localSheetId="2">'LRFR Table'!#REF!</definedName>
    <definedName name="Spread2" localSheetId="3">#REF!</definedName>
    <definedName name="Spread2">#REF!</definedName>
    <definedName name="Spread2.5" localSheetId="1">'LFR Table'!#REF!</definedName>
    <definedName name="Spread2.5" localSheetId="2">'LRFR Table'!#REF!</definedName>
    <definedName name="Spread2.5" localSheetId="3">#REF!</definedName>
    <definedName name="Spread2.5">#REF!</definedName>
    <definedName name="Spread3" localSheetId="1">'LFR Table'!#REF!</definedName>
    <definedName name="Spread3" localSheetId="2">'LRFR Table'!#REF!</definedName>
    <definedName name="Spread3" localSheetId="3">#REF!</definedName>
    <definedName name="Spread3">#REF!</definedName>
    <definedName name="Spread3.5" localSheetId="1">'LFR Table'!#REF!</definedName>
    <definedName name="Spread3.5" localSheetId="2">'LRFR Table'!#REF!</definedName>
    <definedName name="Spread3.5" localSheetId="3">#REF!</definedName>
    <definedName name="Spread3.5">#REF!</definedName>
    <definedName name="Spread4" localSheetId="1">'LFR Table'!#REF!</definedName>
    <definedName name="Spread4" localSheetId="2">'LRFR Table'!#REF!</definedName>
    <definedName name="Spread4" localSheetId="3">#REF!</definedName>
    <definedName name="Spread4">#REF!</definedName>
    <definedName name="Spread5" localSheetId="1">'LFR Table'!#REF!</definedName>
    <definedName name="Spread5" localSheetId="2">'LRFR Table'!#REF!</definedName>
    <definedName name="Spread5" localSheetId="3">#REF!</definedName>
    <definedName name="Spread5">#REF!</definedName>
    <definedName name="Spread6" localSheetId="1">'LFR Table'!#REF!</definedName>
    <definedName name="Spread6" localSheetId="2">'LRFR Table'!#REF!</definedName>
    <definedName name="Spread6" localSheetId="3">#REF!</definedName>
    <definedName name="Spread6">#REF!</definedName>
    <definedName name="Spread7" localSheetId="1">'LFR Table'!#REF!</definedName>
    <definedName name="Spread7" localSheetId="2">'LRFR Table'!#REF!</definedName>
    <definedName name="Spread7" localSheetId="3">#REF!</definedName>
    <definedName name="Spread7">#REF!</definedName>
    <definedName name="Spread8" localSheetId="1">'LFR Table'!#REF!</definedName>
    <definedName name="Spread8" localSheetId="2">'LRFR Table'!#REF!</definedName>
    <definedName name="Spread8" localSheetId="3">#REF!</definedName>
    <definedName name="Spread8">#REF!</definedName>
    <definedName name="Spread9" localSheetId="1">'LFR Table'!#REF!</definedName>
    <definedName name="Spread9" localSheetId="2">'LRFR Table'!#REF!</definedName>
    <definedName name="Spread9" localSheetId="3">#REF!</definedName>
    <definedName name="Spread9">#REF!</definedName>
  </definedNames>
  <calcPr calcId="152511"/>
</workbook>
</file>

<file path=xl/calcChain.xml><?xml version="1.0" encoding="utf-8"?>
<calcChain xmlns="http://schemas.openxmlformats.org/spreadsheetml/2006/main">
  <c r="D25" i="10" l="1"/>
  <c r="D6" i="10"/>
  <c r="AF29" i="10" l="1"/>
  <c r="AE29" i="10"/>
  <c r="AD29" i="10"/>
  <c r="AC29" i="10"/>
  <c r="AB29" i="10"/>
  <c r="AA29" i="10"/>
  <c r="Z29" i="10"/>
  <c r="Y29" i="10"/>
  <c r="X29" i="10"/>
  <c r="W29" i="10"/>
  <c r="V29" i="10"/>
  <c r="U29" i="10"/>
  <c r="T29" i="10"/>
  <c r="S29" i="10"/>
  <c r="R29" i="10"/>
  <c r="Q29" i="10"/>
  <c r="P29" i="10"/>
  <c r="O29" i="10"/>
  <c r="N29" i="10"/>
  <c r="M29" i="10"/>
  <c r="L29" i="10"/>
  <c r="K29" i="10"/>
  <c r="J29" i="10"/>
  <c r="I29" i="10"/>
  <c r="H29" i="10"/>
  <c r="G29" i="10"/>
  <c r="F29" i="10"/>
  <c r="E29" i="10"/>
  <c r="D29" i="10"/>
  <c r="AF27" i="10"/>
  <c r="AE27" i="10"/>
  <c r="AD27" i="10"/>
  <c r="AC27" i="10"/>
  <c r="AB27" i="10"/>
  <c r="AA27" i="10"/>
  <c r="Z27" i="10"/>
  <c r="Y27" i="10"/>
  <c r="X27" i="10"/>
  <c r="W27" i="10"/>
  <c r="V27" i="10"/>
  <c r="U27" i="10"/>
  <c r="T27" i="10"/>
  <c r="S27" i="10"/>
  <c r="R27" i="10"/>
  <c r="Q27" i="10"/>
  <c r="P27" i="10"/>
  <c r="O27" i="10"/>
  <c r="N27" i="10"/>
  <c r="M27" i="10"/>
  <c r="L27" i="10"/>
  <c r="K27" i="10"/>
  <c r="J27" i="10"/>
  <c r="I27" i="10"/>
  <c r="H27" i="10"/>
  <c r="G27" i="10"/>
  <c r="F27" i="10"/>
  <c r="E27" i="10"/>
  <c r="D27" i="10"/>
  <c r="AF26" i="10"/>
  <c r="AE26" i="10"/>
  <c r="AD26" i="10"/>
  <c r="AC26" i="10"/>
  <c r="AB26" i="10"/>
  <c r="AA26" i="10"/>
  <c r="Z26" i="10"/>
  <c r="Y26" i="10"/>
  <c r="X26" i="10"/>
  <c r="W26" i="10"/>
  <c r="V26" i="10"/>
  <c r="U26" i="10"/>
  <c r="T26" i="10"/>
  <c r="S26" i="10"/>
  <c r="R26" i="10"/>
  <c r="Q26" i="10"/>
  <c r="P26" i="10"/>
  <c r="O26" i="10"/>
  <c r="N26" i="10"/>
  <c r="M26" i="10"/>
  <c r="L26" i="10"/>
  <c r="K26" i="10"/>
  <c r="J26" i="10"/>
  <c r="I26" i="10"/>
  <c r="H26" i="10"/>
  <c r="G26" i="10"/>
  <c r="F26" i="10"/>
  <c r="E26" i="10"/>
  <c r="D26" i="10"/>
  <c r="AF25" i="10"/>
  <c r="AE25" i="10"/>
  <c r="AD25" i="10"/>
  <c r="AC25" i="10"/>
  <c r="AB25" i="10"/>
  <c r="AA25" i="10"/>
  <c r="Z25" i="10"/>
  <c r="Y25" i="10"/>
  <c r="X25" i="10"/>
  <c r="W25" i="10"/>
  <c r="V25" i="10"/>
  <c r="U25" i="10"/>
  <c r="T25" i="10"/>
  <c r="S25" i="10"/>
  <c r="R25" i="10"/>
  <c r="Q25" i="10"/>
  <c r="P25" i="10"/>
  <c r="O25" i="10"/>
  <c r="N25" i="10"/>
  <c r="M25" i="10"/>
  <c r="L25" i="10"/>
  <c r="K25" i="10"/>
  <c r="J25" i="10"/>
  <c r="I25" i="10"/>
  <c r="H25" i="10"/>
  <c r="G25" i="10"/>
  <c r="F25" i="10"/>
  <c r="E25" i="10"/>
  <c r="AF23" i="10"/>
  <c r="AE23" i="10"/>
  <c r="AD23" i="10"/>
  <c r="AC23" i="10"/>
  <c r="AB23" i="10"/>
  <c r="AA23" i="10"/>
  <c r="Z23" i="10"/>
  <c r="Y23" i="10"/>
  <c r="X23" i="10"/>
  <c r="W23" i="10"/>
  <c r="V23" i="10"/>
  <c r="U23" i="10"/>
  <c r="T23" i="10"/>
  <c r="S23" i="10"/>
  <c r="R23" i="10"/>
  <c r="Q23" i="10"/>
  <c r="P23" i="10"/>
  <c r="O23" i="10"/>
  <c r="N23" i="10"/>
  <c r="M23" i="10"/>
  <c r="L23" i="10"/>
  <c r="K23" i="10"/>
  <c r="J23" i="10"/>
  <c r="I23" i="10"/>
  <c r="H23" i="10"/>
  <c r="G23" i="10"/>
  <c r="F23" i="10"/>
  <c r="E23" i="10"/>
  <c r="D23" i="10"/>
  <c r="AF21" i="10"/>
  <c r="AE21" i="10"/>
  <c r="AD21" i="10"/>
  <c r="AC21" i="10"/>
  <c r="AB21" i="10"/>
  <c r="AA21" i="10"/>
  <c r="Z21" i="10"/>
  <c r="Y21" i="10"/>
  <c r="X21" i="10"/>
  <c r="W21" i="10"/>
  <c r="V21" i="10"/>
  <c r="U21" i="10"/>
  <c r="T21" i="10"/>
  <c r="S21" i="10"/>
  <c r="R21" i="10"/>
  <c r="Q21" i="10"/>
  <c r="P21" i="10"/>
  <c r="O21" i="10"/>
  <c r="N21" i="10"/>
  <c r="M21" i="10"/>
  <c r="L21" i="10"/>
  <c r="K21" i="10"/>
  <c r="J21" i="10"/>
  <c r="I21" i="10"/>
  <c r="H21" i="10"/>
  <c r="G21" i="10"/>
  <c r="F21" i="10"/>
  <c r="E21" i="10"/>
  <c r="D21" i="10"/>
  <c r="AF20" i="10"/>
  <c r="AE20" i="10"/>
  <c r="AD20" i="10"/>
  <c r="AC20" i="10"/>
  <c r="AB20" i="10"/>
  <c r="AA20" i="10"/>
  <c r="Z20" i="10"/>
  <c r="Y20" i="10"/>
  <c r="X20" i="10"/>
  <c r="W20" i="10"/>
  <c r="V20" i="10"/>
  <c r="U20" i="10"/>
  <c r="T20" i="10"/>
  <c r="S20" i="10"/>
  <c r="R20" i="10"/>
  <c r="Q20" i="10"/>
  <c r="P20" i="10"/>
  <c r="O20" i="10"/>
  <c r="N20" i="10"/>
  <c r="M20" i="10"/>
  <c r="L20" i="10"/>
  <c r="K20" i="10"/>
  <c r="J20" i="10"/>
  <c r="I20" i="10"/>
  <c r="H20" i="10"/>
  <c r="G20" i="10"/>
  <c r="F20" i="10"/>
  <c r="E20" i="10"/>
  <c r="D20" i="10"/>
  <c r="AF19" i="10"/>
  <c r="AE19" i="10"/>
  <c r="AD19" i="10"/>
  <c r="AC19" i="10"/>
  <c r="AB19" i="10"/>
  <c r="AA19" i="10"/>
  <c r="Z19" i="10"/>
  <c r="Y19" i="10"/>
  <c r="X19" i="10"/>
  <c r="W19" i="10"/>
  <c r="V19" i="10"/>
  <c r="U19" i="10"/>
  <c r="T19" i="10"/>
  <c r="S19" i="10"/>
  <c r="R19" i="10"/>
  <c r="Q19" i="10"/>
  <c r="P19" i="10"/>
  <c r="O19" i="10"/>
  <c r="N19" i="10"/>
  <c r="M19" i="10"/>
  <c r="L19" i="10"/>
  <c r="K19" i="10"/>
  <c r="J19" i="10"/>
  <c r="I19" i="10"/>
  <c r="H19" i="10"/>
  <c r="G19" i="10"/>
  <c r="F19" i="10"/>
  <c r="E19" i="10"/>
  <c r="D19" i="10"/>
  <c r="AF18" i="10"/>
  <c r="AE18" i="10"/>
  <c r="AD18" i="10"/>
  <c r="AC18" i="10"/>
  <c r="AB18" i="10"/>
  <c r="AA18" i="10"/>
  <c r="Z18" i="10"/>
  <c r="Y18" i="10"/>
  <c r="X18" i="10"/>
  <c r="W18" i="10"/>
  <c r="V18" i="10"/>
  <c r="U18" i="10"/>
  <c r="T18" i="10"/>
  <c r="S18" i="10"/>
  <c r="R18" i="10"/>
  <c r="Q18" i="10"/>
  <c r="P18" i="10"/>
  <c r="O18" i="10"/>
  <c r="N18" i="10"/>
  <c r="M18" i="10"/>
  <c r="L18" i="10"/>
  <c r="K18" i="10"/>
  <c r="J18" i="10"/>
  <c r="I18" i="10"/>
  <c r="H18" i="10"/>
  <c r="G18" i="10"/>
  <c r="F18" i="10"/>
  <c r="E18" i="10"/>
  <c r="D18" i="10"/>
  <c r="AF16" i="10"/>
  <c r="AE16" i="10"/>
  <c r="AD16" i="10"/>
  <c r="AC16" i="10"/>
  <c r="AB16" i="10"/>
  <c r="AA16" i="10"/>
  <c r="Z16" i="10"/>
  <c r="Y16" i="10"/>
  <c r="X16" i="10"/>
  <c r="W16" i="10"/>
  <c r="V16" i="10"/>
  <c r="U16" i="10"/>
  <c r="T16" i="10"/>
  <c r="S16" i="10"/>
  <c r="R16" i="10"/>
  <c r="Q16" i="10"/>
  <c r="P16" i="10"/>
  <c r="O16" i="10"/>
  <c r="N16" i="10"/>
  <c r="M16" i="10"/>
  <c r="L16" i="10"/>
  <c r="K16" i="10"/>
  <c r="J16" i="10"/>
  <c r="I16" i="10"/>
  <c r="H16" i="10"/>
  <c r="G16" i="10"/>
  <c r="F16" i="10"/>
  <c r="E16" i="10"/>
  <c r="D16" i="10"/>
  <c r="AF14" i="10"/>
  <c r="AE14" i="10"/>
  <c r="AD14" i="10"/>
  <c r="AC14" i="10"/>
  <c r="AB14" i="10"/>
  <c r="AA14" i="10"/>
  <c r="Z14" i="10"/>
  <c r="Y14" i="10"/>
  <c r="X14" i="10"/>
  <c r="W14" i="10"/>
  <c r="V14" i="10"/>
  <c r="U14" i="10"/>
  <c r="T14" i="10"/>
  <c r="S14" i="10"/>
  <c r="R14" i="10"/>
  <c r="Q14" i="10"/>
  <c r="P14" i="10"/>
  <c r="O14" i="10"/>
  <c r="N14" i="10"/>
  <c r="M14" i="10"/>
  <c r="L14" i="10"/>
  <c r="K14" i="10"/>
  <c r="J14" i="10"/>
  <c r="I14" i="10"/>
  <c r="H14" i="10"/>
  <c r="G14" i="10"/>
  <c r="F14" i="10"/>
  <c r="E14" i="10"/>
  <c r="D14" i="10"/>
  <c r="AF13" i="10"/>
  <c r="AE13" i="10"/>
  <c r="AD13" i="10"/>
  <c r="AC13" i="10"/>
  <c r="AB13" i="10"/>
  <c r="AA13" i="10"/>
  <c r="Z13" i="10"/>
  <c r="Y13" i="10"/>
  <c r="X13" i="10"/>
  <c r="W13" i="10"/>
  <c r="V13" i="10"/>
  <c r="U13" i="10"/>
  <c r="T13" i="10"/>
  <c r="S13" i="10"/>
  <c r="R13" i="10"/>
  <c r="Q13" i="10"/>
  <c r="P13" i="10"/>
  <c r="O13" i="10"/>
  <c r="N13" i="10"/>
  <c r="M13" i="10"/>
  <c r="L13" i="10"/>
  <c r="K13" i="10"/>
  <c r="J13" i="10"/>
  <c r="I13" i="10"/>
  <c r="H13" i="10"/>
  <c r="G13" i="10"/>
  <c r="F13" i="10"/>
  <c r="E13" i="10"/>
  <c r="D13" i="10"/>
  <c r="AF12" i="10"/>
  <c r="AE12" i="10"/>
  <c r="AD12" i="10"/>
  <c r="AC12" i="10"/>
  <c r="AB12" i="10"/>
  <c r="AA12" i="10"/>
  <c r="Z12" i="10"/>
  <c r="Y12" i="10"/>
  <c r="X12" i="10"/>
  <c r="W12" i="10"/>
  <c r="V12" i="10"/>
  <c r="U12" i="10"/>
  <c r="T12" i="10"/>
  <c r="S12" i="10"/>
  <c r="R12" i="10"/>
  <c r="Q12" i="10"/>
  <c r="P12" i="10"/>
  <c r="O12" i="10"/>
  <c r="N12" i="10"/>
  <c r="M12" i="10"/>
  <c r="L12" i="10"/>
  <c r="K12" i="10"/>
  <c r="J12" i="10"/>
  <c r="I12" i="10"/>
  <c r="H12" i="10"/>
  <c r="G12" i="10"/>
  <c r="F12" i="10"/>
  <c r="E12" i="10"/>
  <c r="D12" i="10"/>
  <c r="AF11" i="10"/>
  <c r="AE11" i="10"/>
  <c r="AD11" i="10"/>
  <c r="AC11" i="10"/>
  <c r="AB11" i="10"/>
  <c r="AA11" i="10"/>
  <c r="Z11" i="10"/>
  <c r="Y11" i="10"/>
  <c r="X11" i="10"/>
  <c r="W11" i="10"/>
  <c r="V11" i="10"/>
  <c r="U11" i="10"/>
  <c r="T11" i="10"/>
  <c r="S11" i="10"/>
  <c r="R11" i="10"/>
  <c r="Q11" i="10"/>
  <c r="P11" i="10"/>
  <c r="O11" i="10"/>
  <c r="N11" i="10"/>
  <c r="M11" i="10"/>
  <c r="L11" i="10"/>
  <c r="K11" i="10"/>
  <c r="J11" i="10"/>
  <c r="I11" i="10"/>
  <c r="H11" i="10"/>
  <c r="G11" i="10"/>
  <c r="F11" i="10"/>
  <c r="E11" i="10"/>
  <c r="D11" i="10"/>
  <c r="AF10" i="10"/>
  <c r="AE10" i="10"/>
  <c r="AD10" i="10"/>
  <c r="AC10" i="10"/>
  <c r="AB10" i="10"/>
  <c r="AA10" i="10"/>
  <c r="Z10" i="10"/>
  <c r="Y10" i="10"/>
  <c r="X10" i="10"/>
  <c r="W10" i="10"/>
  <c r="V10" i="10"/>
  <c r="U10" i="10"/>
  <c r="T10" i="10"/>
  <c r="S10" i="10"/>
  <c r="R10" i="10"/>
  <c r="Q10" i="10"/>
  <c r="P10" i="10"/>
  <c r="O10" i="10"/>
  <c r="N10" i="10"/>
  <c r="M10" i="10"/>
  <c r="L10" i="10"/>
  <c r="K10" i="10"/>
  <c r="J10" i="10"/>
  <c r="I10" i="10"/>
  <c r="H10" i="10"/>
  <c r="G10" i="10"/>
  <c r="F10" i="10"/>
  <c r="E10" i="10"/>
  <c r="D10" i="10"/>
  <c r="AF9" i="10"/>
  <c r="AE9" i="10"/>
  <c r="AD9" i="10"/>
  <c r="AC9" i="10"/>
  <c r="AB9" i="10"/>
  <c r="AA9" i="10"/>
  <c r="Z9" i="10"/>
  <c r="Y9" i="10"/>
  <c r="X9" i="10"/>
  <c r="W9" i="10"/>
  <c r="V9" i="10"/>
  <c r="U9" i="10"/>
  <c r="T9" i="10"/>
  <c r="S9" i="10"/>
  <c r="R9" i="10"/>
  <c r="Q9" i="10"/>
  <c r="P9" i="10"/>
  <c r="O9" i="10"/>
  <c r="N9" i="10"/>
  <c r="M9" i="10"/>
  <c r="L9" i="10"/>
  <c r="K9" i="10"/>
  <c r="J9" i="10"/>
  <c r="I9" i="10"/>
  <c r="H9" i="10"/>
  <c r="G9" i="10"/>
  <c r="F9" i="10"/>
  <c r="E9" i="10"/>
  <c r="D9" i="10"/>
  <c r="AF8" i="10"/>
  <c r="AE8" i="10"/>
  <c r="AD8" i="10"/>
  <c r="AC8" i="10"/>
  <c r="AB8" i="10"/>
  <c r="AA8" i="10"/>
  <c r="Z8" i="10"/>
  <c r="Y8" i="10"/>
  <c r="X8" i="10"/>
  <c r="W8" i="10"/>
  <c r="V8" i="10"/>
  <c r="U8" i="10"/>
  <c r="T8" i="10"/>
  <c r="S8" i="10"/>
  <c r="R8" i="10"/>
  <c r="Q8" i="10"/>
  <c r="P8" i="10"/>
  <c r="O8" i="10"/>
  <c r="N8" i="10"/>
  <c r="M8" i="10"/>
  <c r="L8" i="10"/>
  <c r="K8" i="10"/>
  <c r="J8" i="10"/>
  <c r="I8" i="10"/>
  <c r="H8" i="10"/>
  <c r="G8" i="10"/>
  <c r="F8" i="10"/>
  <c r="E8" i="10"/>
  <c r="D8" i="10"/>
  <c r="AF6" i="10"/>
  <c r="AE6" i="10"/>
  <c r="AD6" i="10"/>
  <c r="AC6" i="10"/>
  <c r="AB6" i="10"/>
  <c r="AA6" i="10"/>
  <c r="Z6" i="10"/>
  <c r="Y6" i="10"/>
  <c r="X6" i="10"/>
  <c r="W6" i="10"/>
  <c r="V6" i="10"/>
  <c r="U6" i="10"/>
  <c r="T6" i="10"/>
  <c r="S6" i="10"/>
  <c r="R6" i="10"/>
  <c r="Q6" i="10"/>
  <c r="P6" i="10"/>
  <c r="O6" i="10"/>
  <c r="N6" i="10"/>
  <c r="M6" i="10"/>
  <c r="L6" i="10"/>
  <c r="K6" i="10"/>
  <c r="J6" i="10"/>
  <c r="I6" i="10"/>
  <c r="H6" i="10"/>
  <c r="G6" i="10"/>
  <c r="F6" i="10"/>
  <c r="E6" i="10"/>
  <c r="V87" i="5"/>
  <c r="P89" i="3"/>
  <c r="N89" i="3"/>
  <c r="N61" i="8" l="1"/>
  <c r="N60" i="8"/>
  <c r="P17" i="3"/>
  <c r="V17" i="5"/>
  <c r="R82" i="6" l="1"/>
  <c r="F82" i="6"/>
  <c r="W86" i="6"/>
  <c r="U86" i="6"/>
  <c r="V86" i="6"/>
  <c r="U86" i="7"/>
  <c r="E86" i="6"/>
  <c r="S129" i="3" l="1"/>
  <c r="C49" i="8" l="1"/>
  <c r="E106" i="3" l="1"/>
  <c r="E72" i="3"/>
  <c r="J38" i="8" l="1"/>
  <c r="J37" i="8"/>
  <c r="J36" i="8"/>
  <c r="H38" i="8"/>
  <c r="H37" i="8"/>
  <c r="H36" i="8"/>
  <c r="F38" i="8"/>
  <c r="E38" i="8"/>
  <c r="D38" i="8"/>
  <c r="C38" i="8"/>
  <c r="F37" i="8"/>
  <c r="E37" i="8"/>
  <c r="D37" i="8"/>
  <c r="C37" i="8"/>
  <c r="F36" i="8"/>
  <c r="E36" i="8"/>
  <c r="D36" i="8"/>
  <c r="C36" i="8"/>
  <c r="J32" i="8"/>
  <c r="J31" i="8"/>
  <c r="J30" i="8"/>
  <c r="H32" i="8"/>
  <c r="H31" i="8"/>
  <c r="H30" i="8"/>
  <c r="F32" i="8"/>
  <c r="E32" i="8"/>
  <c r="D32" i="8"/>
  <c r="C32" i="8"/>
  <c r="F31" i="8"/>
  <c r="E31" i="8"/>
  <c r="D31" i="8"/>
  <c r="C31" i="8"/>
  <c r="F30" i="8"/>
  <c r="E30" i="8"/>
  <c r="D30" i="8"/>
  <c r="C30" i="8"/>
  <c r="J26" i="8"/>
  <c r="J25" i="8"/>
  <c r="J24" i="8"/>
  <c r="H26" i="8"/>
  <c r="H25" i="8"/>
  <c r="H24" i="8"/>
  <c r="F26" i="8"/>
  <c r="E26" i="8"/>
  <c r="D26" i="8"/>
  <c r="C26" i="8"/>
  <c r="F25" i="8"/>
  <c r="E25" i="8"/>
  <c r="D25" i="8"/>
  <c r="C25" i="8"/>
  <c r="F24" i="8"/>
  <c r="E24" i="8"/>
  <c r="D24" i="8"/>
  <c r="C24" i="8"/>
  <c r="CF111" i="7"/>
  <c r="CF110" i="7"/>
  <c r="CF109" i="7"/>
  <c r="CD111" i="7"/>
  <c r="CD110" i="7"/>
  <c r="CD109" i="7"/>
  <c r="CB111" i="7"/>
  <c r="CA111" i="7"/>
  <c r="BZ111" i="7"/>
  <c r="BY111" i="7"/>
  <c r="CB110" i="7"/>
  <c r="CA110" i="7"/>
  <c r="BZ110" i="7"/>
  <c r="BY110" i="7"/>
  <c r="CB109" i="7"/>
  <c r="CA109" i="7"/>
  <c r="BZ109" i="7"/>
  <c r="BY109" i="7"/>
  <c r="CY106" i="7"/>
  <c r="CX106" i="7"/>
  <c r="CW106" i="7"/>
  <c r="CV106" i="7"/>
  <c r="CU106" i="7"/>
  <c r="CT106" i="7"/>
  <c r="CS106" i="7"/>
  <c r="CR106" i="7"/>
  <c r="CQ106" i="7"/>
  <c r="CP106" i="7"/>
  <c r="CO106" i="7"/>
  <c r="CN106" i="7"/>
  <c r="CM106" i="7"/>
  <c r="CL106" i="7"/>
  <c r="CK106" i="7"/>
  <c r="CJ106" i="7"/>
  <c r="CI106" i="7"/>
  <c r="CH106" i="7"/>
  <c r="CG106" i="7"/>
  <c r="CF106" i="7"/>
  <c r="CE106" i="7"/>
  <c r="CD106" i="7"/>
  <c r="CC106" i="7"/>
  <c r="CB106" i="7"/>
  <c r="CA106" i="7"/>
  <c r="BZ106" i="7"/>
  <c r="BY106" i="7"/>
  <c r="CF104" i="7"/>
  <c r="CF105" i="7" s="1"/>
  <c r="CD104" i="7"/>
  <c r="CD105" i="7" s="1"/>
  <c r="CB104" i="7"/>
  <c r="CA104" i="7"/>
  <c r="CA105" i="7" s="1"/>
  <c r="BZ104" i="7"/>
  <c r="BZ105" i="7" s="1"/>
  <c r="BY104" i="7"/>
  <c r="BY105" i="7" s="1"/>
  <c r="AV111" i="7"/>
  <c r="AV110" i="7"/>
  <c r="AT111" i="7"/>
  <c r="AT110" i="7"/>
  <c r="AR111" i="7"/>
  <c r="AQ111" i="7"/>
  <c r="AP111" i="7"/>
  <c r="AO111" i="7"/>
  <c r="AR110" i="7"/>
  <c r="AQ110" i="7"/>
  <c r="AP110" i="7"/>
  <c r="AO110" i="7"/>
  <c r="AV104" i="7"/>
  <c r="AV105" i="7" s="1"/>
  <c r="AT104" i="7"/>
  <c r="AT105" i="7" s="1"/>
  <c r="AR104" i="7"/>
  <c r="AR105" i="7" s="1"/>
  <c r="AQ104" i="7"/>
  <c r="AQ105" i="7" s="1"/>
  <c r="AP104" i="7"/>
  <c r="AP105" i="7" s="1"/>
  <c r="AO104" i="7"/>
  <c r="AO105" i="7" s="1"/>
  <c r="BO106" i="7"/>
  <c r="BN106" i="7"/>
  <c r="BM106" i="7"/>
  <c r="BL106" i="7"/>
  <c r="BK106" i="7"/>
  <c r="BJ106" i="7"/>
  <c r="BI106" i="7"/>
  <c r="BH106" i="7"/>
  <c r="BG106" i="7"/>
  <c r="BF106" i="7"/>
  <c r="BE106" i="7"/>
  <c r="BD106" i="7"/>
  <c r="BC106" i="7"/>
  <c r="BB106" i="7"/>
  <c r="BA106" i="7"/>
  <c r="AZ106" i="7"/>
  <c r="AY106" i="7"/>
  <c r="AX106" i="7"/>
  <c r="AW106" i="7"/>
  <c r="AV106" i="7"/>
  <c r="AU106" i="7"/>
  <c r="AT106" i="7"/>
  <c r="AS106" i="7"/>
  <c r="AR106" i="7"/>
  <c r="AQ106" i="7"/>
  <c r="AP106" i="7"/>
  <c r="AO106" i="7"/>
  <c r="CF101" i="7"/>
  <c r="CF100" i="7"/>
  <c r="CF99" i="7"/>
  <c r="CF98" i="7"/>
  <c r="CF97" i="7"/>
  <c r="CF96" i="7"/>
  <c r="CF95" i="7"/>
  <c r="CF94" i="7"/>
  <c r="CF93" i="7"/>
  <c r="CF92" i="7"/>
  <c r="CF91" i="7"/>
  <c r="CF90" i="7"/>
  <c r="CF89" i="7"/>
  <c r="CF88" i="7"/>
  <c r="CF87" i="7"/>
  <c r="CF86" i="7"/>
  <c r="CF85" i="7"/>
  <c r="CF84" i="7"/>
  <c r="CF83" i="7"/>
  <c r="CF82" i="7"/>
  <c r="CD101" i="7"/>
  <c r="CD100" i="7"/>
  <c r="CD99" i="7"/>
  <c r="CD98" i="7"/>
  <c r="CD97" i="7"/>
  <c r="CD96" i="7"/>
  <c r="CD95" i="7"/>
  <c r="CD94" i="7"/>
  <c r="CD93" i="7"/>
  <c r="CD92" i="7"/>
  <c r="CD91" i="7"/>
  <c r="CD90" i="7"/>
  <c r="CD89" i="7"/>
  <c r="CD88" i="7"/>
  <c r="CD87" i="7"/>
  <c r="CD86" i="7"/>
  <c r="CD85" i="7"/>
  <c r="CD84" i="7"/>
  <c r="CD83" i="7"/>
  <c r="CD82" i="7"/>
  <c r="CB101" i="7"/>
  <c r="CA101" i="7"/>
  <c r="BZ101" i="7"/>
  <c r="BY101" i="7"/>
  <c r="CB100" i="7"/>
  <c r="CA100" i="7"/>
  <c r="BZ100" i="7"/>
  <c r="BY100" i="7"/>
  <c r="CB99" i="7"/>
  <c r="CA99" i="7"/>
  <c r="BZ99" i="7"/>
  <c r="BY99" i="7"/>
  <c r="CB98" i="7"/>
  <c r="CA98" i="7"/>
  <c r="BZ98" i="7"/>
  <c r="BY98" i="7"/>
  <c r="CB97" i="7"/>
  <c r="CA97" i="7"/>
  <c r="BZ97" i="7"/>
  <c r="BY97" i="7"/>
  <c r="CB96" i="7"/>
  <c r="CA96" i="7"/>
  <c r="BZ96" i="7"/>
  <c r="BY96" i="7"/>
  <c r="CB95" i="7"/>
  <c r="CA95" i="7"/>
  <c r="BZ95" i="7"/>
  <c r="BY95" i="7"/>
  <c r="CB94" i="7"/>
  <c r="CA94" i="7"/>
  <c r="BZ94" i="7"/>
  <c r="BY94" i="7"/>
  <c r="CB93" i="7"/>
  <c r="CA93" i="7"/>
  <c r="BZ93" i="7"/>
  <c r="BY93" i="7"/>
  <c r="CB92" i="7"/>
  <c r="CA92" i="7"/>
  <c r="BZ92" i="7"/>
  <c r="BY92" i="7"/>
  <c r="CB91" i="7"/>
  <c r="CA91" i="7"/>
  <c r="BZ91" i="7"/>
  <c r="BY91" i="7"/>
  <c r="CB90" i="7"/>
  <c r="CA90" i="7"/>
  <c r="BZ90" i="7"/>
  <c r="BY90" i="7"/>
  <c r="CB89" i="7"/>
  <c r="CA89" i="7"/>
  <c r="BZ89" i="7"/>
  <c r="BY89" i="7"/>
  <c r="CB88" i="7"/>
  <c r="CA88" i="7"/>
  <c r="BZ88" i="7"/>
  <c r="BY88" i="7"/>
  <c r="CB87" i="7"/>
  <c r="CA87" i="7"/>
  <c r="BZ87" i="7"/>
  <c r="BY87" i="7"/>
  <c r="CB86" i="7"/>
  <c r="CA86" i="7"/>
  <c r="BZ86" i="7"/>
  <c r="BY86" i="7"/>
  <c r="CB85" i="7"/>
  <c r="CA85" i="7"/>
  <c r="BZ85" i="7"/>
  <c r="BY85" i="7"/>
  <c r="CB84" i="7"/>
  <c r="CA84" i="7"/>
  <c r="BZ84" i="7"/>
  <c r="BY84" i="7"/>
  <c r="CB83" i="7"/>
  <c r="CA83" i="7"/>
  <c r="BZ83" i="7"/>
  <c r="BY83" i="7"/>
  <c r="CB82" i="7"/>
  <c r="CA82" i="7"/>
  <c r="BZ82" i="7"/>
  <c r="BY82" i="7"/>
  <c r="AV101" i="7"/>
  <c r="AV100" i="7"/>
  <c r="AV99" i="7"/>
  <c r="AV98" i="7"/>
  <c r="AV97" i="7"/>
  <c r="AV96" i="7"/>
  <c r="AV95" i="7"/>
  <c r="AV94" i="7"/>
  <c r="AV93" i="7"/>
  <c r="AV92" i="7"/>
  <c r="AV91" i="7"/>
  <c r="AV90" i="7"/>
  <c r="AV89" i="7"/>
  <c r="AV88" i="7"/>
  <c r="AV87" i="7"/>
  <c r="AV86" i="7"/>
  <c r="AV85" i="7"/>
  <c r="AV84" i="7"/>
  <c r="AV83" i="7"/>
  <c r="AV82" i="7"/>
  <c r="AT101" i="7"/>
  <c r="AT100" i="7"/>
  <c r="AT99" i="7"/>
  <c r="AT98" i="7"/>
  <c r="AT97" i="7"/>
  <c r="AT96" i="7"/>
  <c r="AT95" i="7"/>
  <c r="AT94" i="7"/>
  <c r="AT93" i="7"/>
  <c r="AT92" i="7"/>
  <c r="AT91" i="7"/>
  <c r="AT90" i="7"/>
  <c r="AT89" i="7"/>
  <c r="AT88" i="7"/>
  <c r="AT87" i="7"/>
  <c r="AT86" i="7"/>
  <c r="AT85" i="7"/>
  <c r="AT84" i="7"/>
  <c r="AT83" i="7"/>
  <c r="AT82" i="7"/>
  <c r="AR101" i="7"/>
  <c r="AQ101" i="7"/>
  <c r="AP101" i="7"/>
  <c r="AO101" i="7"/>
  <c r="AR100" i="7"/>
  <c r="AQ100" i="7"/>
  <c r="AP100" i="7"/>
  <c r="AO100" i="7"/>
  <c r="AR99" i="7"/>
  <c r="AQ99" i="7"/>
  <c r="AP99" i="7"/>
  <c r="AO99" i="7"/>
  <c r="AR98" i="7"/>
  <c r="AQ98" i="7"/>
  <c r="AP98" i="7"/>
  <c r="AO98" i="7"/>
  <c r="AR97" i="7"/>
  <c r="AQ97" i="7"/>
  <c r="AP97" i="7"/>
  <c r="AO97" i="7"/>
  <c r="AR96" i="7"/>
  <c r="AQ96" i="7"/>
  <c r="AP96" i="7"/>
  <c r="AO96" i="7"/>
  <c r="AR95" i="7"/>
  <c r="AQ95" i="7"/>
  <c r="AP95" i="7"/>
  <c r="AO95" i="7"/>
  <c r="AR94" i="7"/>
  <c r="AQ94" i="7"/>
  <c r="AP94" i="7"/>
  <c r="AO94" i="7"/>
  <c r="AR93" i="7"/>
  <c r="AQ93" i="7"/>
  <c r="AP93" i="7"/>
  <c r="AO93" i="7"/>
  <c r="AR92" i="7"/>
  <c r="AQ92" i="7"/>
  <c r="AP92" i="7"/>
  <c r="AO92" i="7"/>
  <c r="AR91" i="7"/>
  <c r="AQ91" i="7"/>
  <c r="AP91" i="7"/>
  <c r="AO91" i="7"/>
  <c r="AR90" i="7"/>
  <c r="AQ90" i="7"/>
  <c r="AP90" i="7"/>
  <c r="AO90" i="7"/>
  <c r="AR89" i="7"/>
  <c r="AQ89" i="7"/>
  <c r="AP89" i="7"/>
  <c r="AO89" i="7"/>
  <c r="AR88" i="7"/>
  <c r="AQ88" i="7"/>
  <c r="AP88" i="7"/>
  <c r="AO88" i="7"/>
  <c r="AR87" i="7"/>
  <c r="AQ87" i="7"/>
  <c r="AP87" i="7"/>
  <c r="AO87" i="7"/>
  <c r="AR86" i="7"/>
  <c r="AQ86" i="7"/>
  <c r="AP86" i="7"/>
  <c r="AO86" i="7"/>
  <c r="AR85" i="7"/>
  <c r="AQ85" i="7"/>
  <c r="AP85" i="7"/>
  <c r="AO85" i="7"/>
  <c r="AR84" i="7"/>
  <c r="AQ84" i="7"/>
  <c r="AP84" i="7"/>
  <c r="AO84" i="7"/>
  <c r="AR83" i="7"/>
  <c r="AQ83" i="7"/>
  <c r="AP83" i="7"/>
  <c r="AO83" i="7"/>
  <c r="AR82" i="7"/>
  <c r="AQ82" i="7"/>
  <c r="AP82" i="7"/>
  <c r="AO82" i="7"/>
  <c r="L110" i="7"/>
  <c r="L109" i="7"/>
  <c r="J110" i="7"/>
  <c r="J109" i="7"/>
  <c r="H109" i="7"/>
  <c r="G109" i="7"/>
  <c r="F109" i="7"/>
  <c r="E109" i="7"/>
  <c r="AE106" i="7"/>
  <c r="AD106" i="7" s="1"/>
  <c r="AC106" i="7" s="1"/>
  <c r="AB106" i="7" s="1"/>
  <c r="AA106" i="7" s="1"/>
  <c r="Z106" i="7" s="1"/>
  <c r="Y106" i="7" s="1"/>
  <c r="X106" i="7" s="1"/>
  <c r="W106" i="7" s="1"/>
  <c r="V106" i="7" s="1"/>
  <c r="U106" i="7" s="1"/>
  <c r="T106" i="7" s="1"/>
  <c r="S106" i="7" s="1"/>
  <c r="R106" i="7" s="1"/>
  <c r="Q106" i="7" s="1"/>
  <c r="P106" i="7" s="1"/>
  <c r="O106" i="7" s="1"/>
  <c r="N106" i="7" s="1"/>
  <c r="M106" i="7" s="1"/>
  <c r="L106" i="7" s="1"/>
  <c r="L104" i="7"/>
  <c r="J104" i="7"/>
  <c r="L101" i="7"/>
  <c r="L100" i="7"/>
  <c r="L99" i="7"/>
  <c r="L98" i="7"/>
  <c r="L97" i="7"/>
  <c r="L96" i="7"/>
  <c r="L95" i="7"/>
  <c r="L94" i="7"/>
  <c r="L93" i="7"/>
  <c r="L92" i="7"/>
  <c r="L91" i="7"/>
  <c r="L90" i="7"/>
  <c r="L89" i="7"/>
  <c r="L88" i="7"/>
  <c r="L87" i="7"/>
  <c r="L86" i="7"/>
  <c r="L85" i="7"/>
  <c r="L84" i="7"/>
  <c r="L83" i="7"/>
  <c r="L82" i="7"/>
  <c r="J101" i="7"/>
  <c r="J100" i="7"/>
  <c r="J99" i="7"/>
  <c r="J98" i="7"/>
  <c r="J97" i="7"/>
  <c r="J96" i="7"/>
  <c r="J95" i="7"/>
  <c r="J94" i="7"/>
  <c r="J93" i="7"/>
  <c r="J92" i="7"/>
  <c r="J91" i="7"/>
  <c r="J90" i="7"/>
  <c r="J89" i="7"/>
  <c r="J88" i="7"/>
  <c r="J87" i="7"/>
  <c r="J86" i="7"/>
  <c r="J85" i="7"/>
  <c r="J84" i="7"/>
  <c r="J83" i="7"/>
  <c r="J82" i="7"/>
  <c r="L72" i="7"/>
  <c r="L71" i="7"/>
  <c r="L70" i="7"/>
  <c r="L69" i="7"/>
  <c r="L68" i="7"/>
  <c r="L67" i="7"/>
  <c r="L66" i="7"/>
  <c r="L65" i="7"/>
  <c r="L64" i="7"/>
  <c r="L63" i="7"/>
  <c r="L62" i="7"/>
  <c r="L61" i="7"/>
  <c r="L60" i="7"/>
  <c r="L59" i="7"/>
  <c r="L58" i="7"/>
  <c r="L57" i="7"/>
  <c r="L56" i="7"/>
  <c r="L55" i="7"/>
  <c r="L54" i="7"/>
  <c r="L53" i="7"/>
  <c r="J72" i="7"/>
  <c r="J71" i="7"/>
  <c r="J70" i="7"/>
  <c r="J69" i="7"/>
  <c r="J68" i="7"/>
  <c r="J67" i="7"/>
  <c r="J66" i="7"/>
  <c r="J65" i="7"/>
  <c r="J64" i="7"/>
  <c r="J63" i="7"/>
  <c r="J62" i="7"/>
  <c r="J61" i="7"/>
  <c r="J60" i="7"/>
  <c r="J59" i="7"/>
  <c r="J58" i="7"/>
  <c r="J57" i="7"/>
  <c r="J56" i="7"/>
  <c r="J55" i="7"/>
  <c r="J54" i="7"/>
  <c r="J53" i="7"/>
  <c r="L50" i="7"/>
  <c r="L49" i="7"/>
  <c r="L48" i="7"/>
  <c r="L47" i="7"/>
  <c r="L46" i="7"/>
  <c r="L45" i="7"/>
  <c r="L44" i="7"/>
  <c r="L43" i="7"/>
  <c r="L42" i="7"/>
  <c r="L41" i="7"/>
  <c r="L40" i="7"/>
  <c r="L39" i="7"/>
  <c r="L38" i="7"/>
  <c r="L37" i="7"/>
  <c r="L36" i="7"/>
  <c r="L35" i="7"/>
  <c r="L34" i="7"/>
  <c r="L33" i="7"/>
  <c r="L32" i="7"/>
  <c r="L31" i="7"/>
  <c r="L30" i="7"/>
  <c r="L29" i="7"/>
  <c r="L28" i="7"/>
  <c r="L27" i="7"/>
  <c r="L26" i="7"/>
  <c r="L25" i="7"/>
  <c r="L24" i="7"/>
  <c r="L23" i="7"/>
  <c r="L22" i="7"/>
  <c r="L21" i="7"/>
  <c r="L20" i="7"/>
  <c r="L19" i="7"/>
  <c r="L18" i="7"/>
  <c r="L17" i="7"/>
  <c r="L16" i="7"/>
  <c r="L15" i="7"/>
  <c r="L14" i="7"/>
  <c r="L13" i="7"/>
  <c r="L12" i="7"/>
  <c r="J50" i="7"/>
  <c r="J49" i="7"/>
  <c r="J48" i="7"/>
  <c r="J47" i="7"/>
  <c r="J46" i="7"/>
  <c r="J45" i="7"/>
  <c r="J44" i="7"/>
  <c r="J43" i="7"/>
  <c r="J42" i="7"/>
  <c r="J41" i="7"/>
  <c r="J40" i="7"/>
  <c r="J39" i="7"/>
  <c r="J38" i="7"/>
  <c r="J37" i="7"/>
  <c r="J36" i="7"/>
  <c r="J35" i="7"/>
  <c r="J34" i="7"/>
  <c r="J33" i="7"/>
  <c r="J32" i="7"/>
  <c r="J31" i="7"/>
  <c r="J30" i="7"/>
  <c r="J29" i="7"/>
  <c r="J28" i="7"/>
  <c r="J27" i="7"/>
  <c r="J26" i="7"/>
  <c r="J25" i="7"/>
  <c r="J24" i="7"/>
  <c r="J23" i="7"/>
  <c r="J22" i="7"/>
  <c r="J21" i="7"/>
  <c r="J20" i="7"/>
  <c r="J19" i="7"/>
  <c r="J18" i="7"/>
  <c r="J17" i="7"/>
  <c r="J16" i="7"/>
  <c r="J15" i="7"/>
  <c r="J14" i="7"/>
  <c r="J13" i="7"/>
  <c r="J12" i="7"/>
  <c r="H9" i="7"/>
  <c r="H69" i="7" s="1"/>
  <c r="G9" i="7"/>
  <c r="G50" i="7" s="1"/>
  <c r="F9" i="7"/>
  <c r="F71" i="7" s="1"/>
  <c r="E9" i="7"/>
  <c r="E41" i="7" s="1"/>
  <c r="J9" i="7"/>
  <c r="L9" i="7"/>
  <c r="CB105" i="7" l="1"/>
  <c r="F29" i="7"/>
  <c r="H72" i="7"/>
  <c r="E42" i="7"/>
  <c r="H16" i="7"/>
  <c r="F21" i="7"/>
  <c r="E18" i="7"/>
  <c r="H24" i="7"/>
  <c r="H32" i="7"/>
  <c r="E45" i="7"/>
  <c r="F54" i="7"/>
  <c r="E13" i="7"/>
  <c r="F18" i="7"/>
  <c r="E26" i="7"/>
  <c r="F35" i="7"/>
  <c r="H48" i="7"/>
  <c r="H56" i="7"/>
  <c r="F13" i="7"/>
  <c r="E21" i="7"/>
  <c r="F26" i="7"/>
  <c r="F38" i="7"/>
  <c r="F61" i="7"/>
  <c r="G65" i="7"/>
  <c r="E14" i="7"/>
  <c r="E17" i="7"/>
  <c r="F19" i="7"/>
  <c r="E22" i="7"/>
  <c r="E25" i="7"/>
  <c r="F27" i="7"/>
  <c r="E30" i="7"/>
  <c r="E33" i="7"/>
  <c r="H36" i="7"/>
  <c r="F39" i="7"/>
  <c r="F42" i="7"/>
  <c r="E46" i="7"/>
  <c r="E49" i="7"/>
  <c r="G54" i="7"/>
  <c r="F57" i="7"/>
  <c r="G59" i="7"/>
  <c r="G61" i="7"/>
  <c r="G64" i="7"/>
  <c r="F66" i="7"/>
  <c r="H68" i="7"/>
  <c r="G70" i="7"/>
  <c r="G58" i="7"/>
  <c r="G63" i="7"/>
  <c r="G68" i="7"/>
  <c r="F70" i="7"/>
  <c r="H12" i="7"/>
  <c r="H85" i="7" s="1"/>
  <c r="F14" i="7"/>
  <c r="F17" i="7"/>
  <c r="H20" i="7"/>
  <c r="F22" i="7"/>
  <c r="F25" i="7"/>
  <c r="H28" i="7"/>
  <c r="F30" i="7"/>
  <c r="E34" i="7"/>
  <c r="E37" i="7"/>
  <c r="H40" i="7"/>
  <c r="F43" i="7"/>
  <c r="F46" i="7"/>
  <c r="E50" i="7"/>
  <c r="F53" i="7"/>
  <c r="G55" i="7"/>
  <c r="G57" i="7"/>
  <c r="G60" i="7"/>
  <c r="F62" i="7"/>
  <c r="H64" i="7"/>
  <c r="G66" i="7"/>
  <c r="F69" i="7"/>
  <c r="G71" i="7"/>
  <c r="F15" i="7"/>
  <c r="F23" i="7"/>
  <c r="E29" i="7"/>
  <c r="F31" i="7"/>
  <c r="F34" i="7"/>
  <c r="E38" i="7"/>
  <c r="H44" i="7"/>
  <c r="F47" i="7"/>
  <c r="F50" i="7"/>
  <c r="G53" i="7"/>
  <c r="G56" i="7"/>
  <c r="F58" i="7"/>
  <c r="H60" i="7"/>
  <c r="G62" i="7"/>
  <c r="F65" i="7"/>
  <c r="G67" i="7"/>
  <c r="G69" i="7"/>
  <c r="G72" i="7"/>
  <c r="H23" i="7"/>
  <c r="H31" i="7"/>
  <c r="H35" i="7"/>
  <c r="H43" i="7"/>
  <c r="H47" i="7"/>
  <c r="H59" i="7"/>
  <c r="H63" i="7"/>
  <c r="H67" i="7"/>
  <c r="H71" i="7"/>
  <c r="E72" i="7"/>
  <c r="E71" i="7"/>
  <c r="E70" i="7"/>
  <c r="E69" i="7"/>
  <c r="E68" i="7"/>
  <c r="E67" i="7"/>
  <c r="E66" i="7"/>
  <c r="E65" i="7"/>
  <c r="E64" i="7"/>
  <c r="E63" i="7"/>
  <c r="E62" i="7"/>
  <c r="E61" i="7"/>
  <c r="E60" i="7"/>
  <c r="E59" i="7"/>
  <c r="E58" i="7"/>
  <c r="E57" i="7"/>
  <c r="E56" i="7"/>
  <c r="E55" i="7"/>
  <c r="E54" i="7"/>
  <c r="E53" i="7"/>
  <c r="H14" i="7"/>
  <c r="H18" i="7"/>
  <c r="E24" i="7"/>
  <c r="H26" i="7"/>
  <c r="H30" i="7"/>
  <c r="E32" i="7"/>
  <c r="F33" i="7"/>
  <c r="H34" i="7"/>
  <c r="E36" i="7"/>
  <c r="F37" i="7"/>
  <c r="H38" i="7"/>
  <c r="E40" i="7"/>
  <c r="F41" i="7"/>
  <c r="H42" i="7"/>
  <c r="E44" i="7"/>
  <c r="F45" i="7"/>
  <c r="H46" i="7"/>
  <c r="E48" i="7"/>
  <c r="F49" i="7"/>
  <c r="H50" i="7"/>
  <c r="H54" i="7"/>
  <c r="F56" i="7"/>
  <c r="H58" i="7"/>
  <c r="F60" i="7"/>
  <c r="H62" i="7"/>
  <c r="F64" i="7"/>
  <c r="H66" i="7"/>
  <c r="F68" i="7"/>
  <c r="H70" i="7"/>
  <c r="F72" i="7"/>
  <c r="H15" i="7"/>
  <c r="H19" i="7"/>
  <c r="H27" i="7"/>
  <c r="H39" i="7"/>
  <c r="H55" i="7"/>
  <c r="E12" i="7"/>
  <c r="E16" i="7"/>
  <c r="E20" i="7"/>
  <c r="H22" i="7"/>
  <c r="E28" i="7"/>
  <c r="F12" i="7"/>
  <c r="H13" i="7"/>
  <c r="E15" i="7"/>
  <c r="F16" i="7"/>
  <c r="H17" i="7"/>
  <c r="E19" i="7"/>
  <c r="F20" i="7"/>
  <c r="H21" i="7"/>
  <c r="E23" i="7"/>
  <c r="F24" i="7"/>
  <c r="H25" i="7"/>
  <c r="E27" i="7"/>
  <c r="F28" i="7"/>
  <c r="H29" i="7"/>
  <c r="E31" i="7"/>
  <c r="F32" i="7"/>
  <c r="H33" i="7"/>
  <c r="E35" i="7"/>
  <c r="F36" i="7"/>
  <c r="H37" i="7"/>
  <c r="E39" i="7"/>
  <c r="F40" i="7"/>
  <c r="H41" i="7"/>
  <c r="E43" i="7"/>
  <c r="F44" i="7"/>
  <c r="H45" i="7"/>
  <c r="E47" i="7"/>
  <c r="F48" i="7"/>
  <c r="H49" i="7"/>
  <c r="H53" i="7"/>
  <c r="F55" i="7"/>
  <c r="H57" i="7"/>
  <c r="F59" i="7"/>
  <c r="H61" i="7"/>
  <c r="F63" i="7"/>
  <c r="H65" i="7"/>
  <c r="F67" i="7"/>
  <c r="G12" i="7"/>
  <c r="G13" i="7"/>
  <c r="G14"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K106" i="7"/>
  <c r="J106" i="7" s="1"/>
  <c r="L105" i="7"/>
  <c r="L111" i="7" s="1"/>
  <c r="H98" i="7" l="1"/>
  <c r="F93" i="7"/>
  <c r="H96" i="7"/>
  <c r="E96" i="7"/>
  <c r="G100" i="7"/>
  <c r="F88" i="7"/>
  <c r="F83" i="7"/>
  <c r="G94" i="7"/>
  <c r="F91" i="7"/>
  <c r="F90" i="7"/>
  <c r="G87" i="7"/>
  <c r="G98" i="7"/>
  <c r="G89" i="7"/>
  <c r="F100" i="7"/>
  <c r="F94" i="7"/>
  <c r="F98" i="7"/>
  <c r="H97" i="7"/>
  <c r="G88" i="7"/>
  <c r="E93" i="7"/>
  <c r="F87" i="7"/>
  <c r="H86" i="7"/>
  <c r="G99" i="7"/>
  <c r="H84" i="7"/>
  <c r="H89" i="7"/>
  <c r="F97" i="7"/>
  <c r="F89" i="7"/>
  <c r="E82" i="7"/>
  <c r="E86" i="7"/>
  <c r="E90" i="7"/>
  <c r="E94" i="7"/>
  <c r="E98" i="7"/>
  <c r="H100" i="7"/>
  <c r="H101" i="7"/>
  <c r="F82" i="7"/>
  <c r="G95" i="7"/>
  <c r="H83" i="7"/>
  <c r="G101" i="7"/>
  <c r="G97" i="7"/>
  <c r="G84" i="7"/>
  <c r="H82" i="7"/>
  <c r="F99" i="7"/>
  <c r="H93" i="7"/>
  <c r="H95" i="7"/>
  <c r="E83" i="7"/>
  <c r="E87" i="7"/>
  <c r="E91" i="7"/>
  <c r="E95" i="7"/>
  <c r="F95" i="7"/>
  <c r="G82" i="7"/>
  <c r="G83" i="7"/>
  <c r="H87" i="7"/>
  <c r="H94" i="7"/>
  <c r="H90" i="7"/>
  <c r="F101" i="7"/>
  <c r="F85" i="7"/>
  <c r="E84" i="7"/>
  <c r="E88" i="7"/>
  <c r="E92" i="7"/>
  <c r="E100" i="7"/>
  <c r="H92" i="7"/>
  <c r="G86" i="7"/>
  <c r="F86" i="7"/>
  <c r="F96" i="7"/>
  <c r="E99" i="7"/>
  <c r="G96" i="7"/>
  <c r="G93" i="7"/>
  <c r="G91" i="7"/>
  <c r="G90" i="7"/>
  <c r="F92" i="7"/>
  <c r="F84" i="7"/>
  <c r="H91" i="7"/>
  <c r="H99" i="7"/>
  <c r="E85" i="7"/>
  <c r="E89" i="7"/>
  <c r="E97" i="7"/>
  <c r="E101" i="7"/>
  <c r="H88" i="7"/>
  <c r="G85" i="7"/>
  <c r="G92" i="7"/>
  <c r="J105" i="7"/>
  <c r="J111" i="7" s="1"/>
  <c r="I106" i="7"/>
  <c r="H106" i="7" s="1"/>
  <c r="H104" i="7" l="1"/>
  <c r="H110" i="7" s="1"/>
  <c r="F104" i="7"/>
  <c r="F110" i="7" s="1"/>
  <c r="E104" i="7"/>
  <c r="E110" i="7" s="1"/>
  <c r="G104" i="7"/>
  <c r="G110" i="7" s="1"/>
  <c r="G106" i="7"/>
  <c r="H105" i="7"/>
  <c r="H111" i="7" s="1"/>
  <c r="G105" i="7" l="1"/>
  <c r="G111" i="7" s="1"/>
  <c r="F106" i="7"/>
  <c r="F105" i="7" l="1"/>
  <c r="F111" i="7" s="1"/>
  <c r="E106" i="7"/>
  <c r="E105" i="7" s="1"/>
  <c r="E111" i="7" s="1"/>
  <c r="F20" i="8" l="1"/>
  <c r="E20" i="8"/>
  <c r="D20" i="8"/>
  <c r="C20" i="8"/>
  <c r="F19" i="8"/>
  <c r="E19" i="8"/>
  <c r="D19" i="8"/>
  <c r="C19" i="8"/>
  <c r="F17" i="8"/>
  <c r="E17" i="8"/>
  <c r="D17" i="8"/>
  <c r="C17" i="8"/>
  <c r="F16" i="8"/>
  <c r="E16" i="8"/>
  <c r="D16" i="8"/>
  <c r="C16" i="8"/>
  <c r="F15" i="8"/>
  <c r="E15" i="8"/>
  <c r="D15" i="8"/>
  <c r="C15" i="8"/>
  <c r="F11" i="8"/>
  <c r="E11" i="8"/>
  <c r="D11" i="8"/>
  <c r="C11" i="8"/>
  <c r="F10" i="8"/>
  <c r="E10" i="8"/>
  <c r="D10" i="8"/>
  <c r="C10" i="8"/>
  <c r="F9" i="8"/>
  <c r="E9" i="8"/>
  <c r="D9" i="8"/>
  <c r="C9" i="8"/>
  <c r="H20" i="8"/>
  <c r="H19" i="8"/>
  <c r="H17" i="8"/>
  <c r="H16" i="8"/>
  <c r="H15" i="8"/>
  <c r="H11" i="8"/>
  <c r="H10" i="8"/>
  <c r="H9" i="8"/>
  <c r="J20" i="8"/>
  <c r="J19" i="8"/>
  <c r="J17" i="8"/>
  <c r="J16" i="8"/>
  <c r="J15" i="8"/>
  <c r="J11" i="8"/>
  <c r="J10" i="8"/>
  <c r="J9" i="8"/>
  <c r="AF122" i="3"/>
  <c r="AF124" i="3" s="1"/>
  <c r="AE122" i="3"/>
  <c r="AE124" i="3" s="1"/>
  <c r="AD122" i="3"/>
  <c r="AD124" i="3" s="1"/>
  <c r="AC122" i="3"/>
  <c r="AC124" i="3" s="1"/>
  <c r="AB122" i="3"/>
  <c r="AB124" i="3" s="1"/>
  <c r="AA122" i="3"/>
  <c r="AA124" i="3" s="1"/>
  <c r="Z122" i="3"/>
  <c r="Z124" i="3" s="1"/>
  <c r="Y122" i="3"/>
  <c r="Y124" i="3" s="1"/>
  <c r="X122" i="3"/>
  <c r="X124" i="3" s="1"/>
  <c r="W122" i="3"/>
  <c r="W124" i="3" s="1"/>
  <c r="V122" i="3"/>
  <c r="V124" i="3" s="1"/>
  <c r="U122" i="3"/>
  <c r="U124" i="3" s="1"/>
  <c r="T122" i="3"/>
  <c r="T124" i="3" s="1"/>
  <c r="S122" i="3"/>
  <c r="S124" i="3" s="1"/>
  <c r="R122" i="3"/>
  <c r="R124" i="3" s="1"/>
  <c r="Q122" i="3"/>
  <c r="Q124" i="3" s="1"/>
  <c r="P122" i="3"/>
  <c r="O122" i="3"/>
  <c r="O124" i="3" s="1"/>
  <c r="N122" i="3"/>
  <c r="N124" i="3" s="1"/>
  <c r="M122" i="3"/>
  <c r="M124" i="3" s="1"/>
  <c r="L122" i="3"/>
  <c r="L124" i="3" s="1"/>
  <c r="K122" i="3"/>
  <c r="K124" i="3" s="1"/>
  <c r="J122" i="3"/>
  <c r="J124" i="3" s="1"/>
  <c r="I122" i="3"/>
  <c r="I124" i="3" s="1"/>
  <c r="H122" i="3"/>
  <c r="H124" i="3" s="1"/>
  <c r="G122" i="3"/>
  <c r="G124" i="3" s="1"/>
  <c r="F122" i="3"/>
  <c r="F124" i="3" s="1"/>
  <c r="E122" i="3"/>
  <c r="E124" i="3" s="1"/>
  <c r="AF121" i="3"/>
  <c r="AE121" i="3"/>
  <c r="AD121" i="3"/>
  <c r="AC121" i="3"/>
  <c r="AB121" i="3"/>
  <c r="AA121" i="3"/>
  <c r="Z121" i="3"/>
  <c r="Y121" i="3"/>
  <c r="X121" i="3"/>
  <c r="W121" i="3"/>
  <c r="V121" i="3"/>
  <c r="U121" i="3"/>
  <c r="T121" i="3"/>
  <c r="S121" i="3"/>
  <c r="R121" i="3"/>
  <c r="Q121" i="3"/>
  <c r="O121" i="3"/>
  <c r="N121" i="3"/>
  <c r="M121" i="3"/>
  <c r="L121" i="3"/>
  <c r="K121" i="3"/>
  <c r="J121" i="3"/>
  <c r="I121" i="3"/>
  <c r="H121" i="3"/>
  <c r="G121" i="3"/>
  <c r="F121" i="3"/>
  <c r="E121" i="3"/>
  <c r="AG121" i="3"/>
  <c r="AE113" i="5"/>
  <c r="AD113" i="5" s="1"/>
  <c r="AC113" i="5" s="1"/>
  <c r="AB113" i="5" s="1"/>
  <c r="AA113" i="5" s="1"/>
  <c r="Z113" i="5" s="1"/>
  <c r="Y113" i="5" s="1"/>
  <c r="X113" i="5" s="1"/>
  <c r="W113" i="5" s="1"/>
  <c r="V113" i="5" s="1"/>
  <c r="U113" i="5" s="1"/>
  <c r="T113" i="5" s="1"/>
  <c r="S113" i="5" s="1"/>
  <c r="R113" i="5" s="1"/>
  <c r="Q113" i="5" s="1"/>
  <c r="P113" i="5" s="1"/>
  <c r="O113" i="5" s="1"/>
  <c r="N113" i="5" s="1"/>
  <c r="M113" i="5" s="1"/>
  <c r="L113" i="5" s="1"/>
  <c r="K113" i="5" s="1"/>
  <c r="J113" i="5" s="1"/>
  <c r="I113" i="5" s="1"/>
  <c r="H113" i="5" s="1"/>
  <c r="G113" i="5" s="1"/>
  <c r="F113" i="5" s="1"/>
  <c r="E113" i="5" s="1"/>
  <c r="AE100" i="5"/>
  <c r="AD100" i="5" s="1"/>
  <c r="AC100" i="5" s="1"/>
  <c r="AB100" i="5" s="1"/>
  <c r="AA100" i="5" s="1"/>
  <c r="Z100" i="5" s="1"/>
  <c r="Y100" i="5" s="1"/>
  <c r="X100" i="5" s="1"/>
  <c r="W100" i="5" s="1"/>
  <c r="V100" i="5" s="1"/>
  <c r="U100" i="5" s="1"/>
  <c r="T100" i="5" s="1"/>
  <c r="S100" i="5" s="1"/>
  <c r="R100" i="5" s="1"/>
  <c r="Q100" i="5" s="1"/>
  <c r="P100" i="5" s="1"/>
  <c r="O100" i="5" s="1"/>
  <c r="N100" i="5" s="1"/>
  <c r="M100" i="5" s="1"/>
  <c r="L100" i="5" s="1"/>
  <c r="K100" i="5" s="1"/>
  <c r="J100" i="5" s="1"/>
  <c r="I100" i="5" s="1"/>
  <c r="H100" i="5" s="1"/>
  <c r="G100" i="5" s="1"/>
  <c r="F100" i="5" s="1"/>
  <c r="E100" i="5" s="1"/>
  <c r="AE79" i="5"/>
  <c r="AD79" i="5" s="1"/>
  <c r="AC79" i="5" s="1"/>
  <c r="AB79" i="5" s="1"/>
  <c r="AA79" i="5" s="1"/>
  <c r="Z79" i="5" s="1"/>
  <c r="Y79" i="5" s="1"/>
  <c r="X79" i="5" s="1"/>
  <c r="W79" i="5" s="1"/>
  <c r="V79" i="5" s="1"/>
  <c r="U79" i="5" s="1"/>
  <c r="T79" i="5" s="1"/>
  <c r="S79" i="5" s="1"/>
  <c r="R79" i="5" s="1"/>
  <c r="Q79" i="5" s="1"/>
  <c r="P79" i="5" s="1"/>
  <c r="O79" i="5" s="1"/>
  <c r="N79" i="5" s="1"/>
  <c r="M79" i="5" s="1"/>
  <c r="L79" i="5" s="1"/>
  <c r="L134" i="5"/>
  <c r="L132" i="5"/>
  <c r="L130" i="5"/>
  <c r="L128" i="5"/>
  <c r="L129" i="5" s="1"/>
  <c r="J134" i="5"/>
  <c r="J132" i="5"/>
  <c r="J130" i="5"/>
  <c r="J128" i="5"/>
  <c r="J129" i="5" s="1"/>
  <c r="H134" i="5"/>
  <c r="G134" i="5"/>
  <c r="F134" i="5"/>
  <c r="E134" i="5"/>
  <c r="H132" i="5"/>
  <c r="G132" i="5"/>
  <c r="F132" i="5"/>
  <c r="E132" i="5"/>
  <c r="H130" i="5"/>
  <c r="G130" i="5"/>
  <c r="F130" i="5"/>
  <c r="E130" i="5"/>
  <c r="H128" i="5"/>
  <c r="H129" i="5" s="1"/>
  <c r="G128" i="5"/>
  <c r="G129" i="5" s="1"/>
  <c r="F128" i="5"/>
  <c r="F129" i="5" s="1"/>
  <c r="E128" i="5"/>
  <c r="E129" i="5" s="1"/>
  <c r="AG121" i="5"/>
  <c r="AF121" i="5"/>
  <c r="AE121" i="5"/>
  <c r="AD121" i="5"/>
  <c r="AD124" i="5" s="1"/>
  <c r="AC121" i="5"/>
  <c r="AB121" i="5"/>
  <c r="AA121" i="5"/>
  <c r="Z121" i="5"/>
  <c r="Z124" i="5" s="1"/>
  <c r="Y121" i="5"/>
  <c r="X121" i="5"/>
  <c r="W121" i="5"/>
  <c r="U121" i="5"/>
  <c r="T121" i="5"/>
  <c r="S121" i="5"/>
  <c r="R121" i="5"/>
  <c r="R124" i="5" s="1"/>
  <c r="Q121" i="5"/>
  <c r="P121" i="5"/>
  <c r="O121" i="5"/>
  <c r="N121" i="5"/>
  <c r="M121" i="5"/>
  <c r="L121" i="5"/>
  <c r="J121" i="5"/>
  <c r="I121" i="5"/>
  <c r="H121" i="5"/>
  <c r="G121" i="5"/>
  <c r="F121" i="5"/>
  <c r="E121" i="5"/>
  <c r="K121" i="5"/>
  <c r="K124" i="5" s="1"/>
  <c r="AG124" i="5"/>
  <c r="AF124" i="5"/>
  <c r="AE124" i="5"/>
  <c r="AC124" i="5"/>
  <c r="AB124" i="5"/>
  <c r="AA124" i="5"/>
  <c r="Y124" i="5"/>
  <c r="X124" i="5"/>
  <c r="W124" i="5"/>
  <c r="U124" i="5"/>
  <c r="T124" i="5"/>
  <c r="S124" i="5"/>
  <c r="Q124" i="5"/>
  <c r="O124" i="5"/>
  <c r="N124" i="5"/>
  <c r="M124" i="5"/>
  <c r="L124" i="5"/>
  <c r="J124" i="5"/>
  <c r="I124" i="5"/>
  <c r="H124" i="5"/>
  <c r="G124" i="5"/>
  <c r="F124" i="5"/>
  <c r="E124" i="5"/>
  <c r="L122" i="5"/>
  <c r="K122" i="5"/>
  <c r="J122" i="5"/>
  <c r="I122" i="5"/>
  <c r="H122" i="5"/>
  <c r="G122" i="5"/>
  <c r="F122" i="5"/>
  <c r="E122" i="5"/>
  <c r="K79" i="5" l="1"/>
  <c r="J79" i="5" s="1"/>
  <c r="I79" i="5" s="1"/>
  <c r="H79" i="5" s="1"/>
  <c r="G79" i="5" s="1"/>
  <c r="F79" i="5" s="1"/>
  <c r="E79" i="5" s="1"/>
  <c r="L78" i="5"/>
  <c r="L131" i="5" s="1"/>
  <c r="L117" i="5"/>
  <c r="J117" i="5"/>
  <c r="H117" i="5"/>
  <c r="G117" i="5"/>
  <c r="F117" i="5"/>
  <c r="E117" i="5"/>
  <c r="L108" i="5"/>
  <c r="L107" i="5"/>
  <c r="L106" i="5"/>
  <c r="L105" i="5"/>
  <c r="L104" i="5"/>
  <c r="L103" i="5"/>
  <c r="L111" i="5" s="1"/>
  <c r="L112" i="5" s="1"/>
  <c r="L135" i="5" s="1"/>
  <c r="J108" i="5"/>
  <c r="J107" i="5"/>
  <c r="J106" i="5"/>
  <c r="J105" i="5"/>
  <c r="J104" i="5"/>
  <c r="J103" i="5"/>
  <c r="J111" i="5" s="1"/>
  <c r="J112" i="5" s="1"/>
  <c r="J135" i="5" s="1"/>
  <c r="H108" i="5"/>
  <c r="G108" i="5"/>
  <c r="F108" i="5"/>
  <c r="E108" i="5"/>
  <c r="H107" i="5"/>
  <c r="G107" i="5"/>
  <c r="F107" i="5"/>
  <c r="E107" i="5"/>
  <c r="H106" i="5"/>
  <c r="G106" i="5"/>
  <c r="F106" i="5"/>
  <c r="E106" i="5"/>
  <c r="H105" i="5"/>
  <c r="G105" i="5"/>
  <c r="F105" i="5"/>
  <c r="E105" i="5"/>
  <c r="H104" i="5"/>
  <c r="G104" i="5"/>
  <c r="F104" i="5"/>
  <c r="E104" i="5"/>
  <c r="H103" i="5"/>
  <c r="H111" i="5" s="1"/>
  <c r="G103" i="5"/>
  <c r="G111" i="5" s="1"/>
  <c r="G112" i="5" s="1"/>
  <c r="G135" i="5" s="1"/>
  <c r="F103" i="5"/>
  <c r="F111" i="5" s="1"/>
  <c r="E103" i="5"/>
  <c r="E111" i="5" s="1"/>
  <c r="E112" i="5" s="1"/>
  <c r="E135" i="5" s="1"/>
  <c r="L95" i="5"/>
  <c r="L94" i="5"/>
  <c r="L93" i="5"/>
  <c r="L91" i="5"/>
  <c r="L90" i="5"/>
  <c r="L89" i="5"/>
  <c r="L88" i="5"/>
  <c r="L87" i="5"/>
  <c r="L86" i="5"/>
  <c r="L85" i="5"/>
  <c r="L84" i="5"/>
  <c r="L83" i="5"/>
  <c r="L98" i="5" s="1"/>
  <c r="L99" i="5" s="1"/>
  <c r="L133" i="5" s="1"/>
  <c r="J18" i="8" s="1"/>
  <c r="J95" i="5"/>
  <c r="J94" i="5"/>
  <c r="J93" i="5"/>
  <c r="J91" i="5"/>
  <c r="J90" i="5"/>
  <c r="J89" i="5"/>
  <c r="J88" i="5"/>
  <c r="J87" i="5"/>
  <c r="J86" i="5"/>
  <c r="J85" i="5"/>
  <c r="J84" i="5"/>
  <c r="J83" i="5"/>
  <c r="J98" i="5" s="1"/>
  <c r="J99" i="5" s="1"/>
  <c r="J133" i="5" s="1"/>
  <c r="H18" i="8" s="1"/>
  <c r="H95" i="5"/>
  <c r="G95" i="5"/>
  <c r="F95" i="5"/>
  <c r="E95" i="5"/>
  <c r="H94" i="5"/>
  <c r="G94" i="5"/>
  <c r="F94" i="5"/>
  <c r="E94" i="5"/>
  <c r="H93" i="5"/>
  <c r="G93" i="5"/>
  <c r="F93" i="5"/>
  <c r="E93" i="5"/>
  <c r="H91" i="5"/>
  <c r="G91" i="5"/>
  <c r="F91" i="5"/>
  <c r="E91" i="5"/>
  <c r="H90" i="5"/>
  <c r="G90" i="5"/>
  <c r="F90" i="5"/>
  <c r="E90" i="5"/>
  <c r="H89" i="5"/>
  <c r="G89" i="5"/>
  <c r="F89" i="5"/>
  <c r="E89" i="5"/>
  <c r="H88" i="5"/>
  <c r="G88" i="5"/>
  <c r="F88" i="5"/>
  <c r="E88" i="5"/>
  <c r="H87" i="5"/>
  <c r="G87" i="5"/>
  <c r="F87" i="5"/>
  <c r="E87" i="5"/>
  <c r="H86" i="5"/>
  <c r="G86" i="5"/>
  <c r="F86" i="5"/>
  <c r="E86" i="5"/>
  <c r="H85" i="5"/>
  <c r="G85" i="5"/>
  <c r="F85" i="5"/>
  <c r="E85" i="5"/>
  <c r="H84" i="5"/>
  <c r="G84" i="5"/>
  <c r="F84" i="5"/>
  <c r="E84" i="5"/>
  <c r="H83" i="5"/>
  <c r="H98" i="5" s="1"/>
  <c r="G83" i="5"/>
  <c r="G98" i="5" s="1"/>
  <c r="G99" i="5" s="1"/>
  <c r="G133" i="5" s="1"/>
  <c r="E18" i="8" s="1"/>
  <c r="F83" i="5"/>
  <c r="F98" i="5" s="1"/>
  <c r="E83" i="5"/>
  <c r="E98" i="5" s="1"/>
  <c r="E99" i="5" s="1"/>
  <c r="E133" i="5" s="1"/>
  <c r="C18" i="8" s="1"/>
  <c r="E77" i="5"/>
  <c r="E78" i="5" s="1"/>
  <c r="E131" i="5" s="1"/>
  <c r="H74" i="5"/>
  <c r="G74" i="5"/>
  <c r="F74" i="5"/>
  <c r="E74" i="5"/>
  <c r="H73" i="5"/>
  <c r="G73" i="5"/>
  <c r="F73" i="5"/>
  <c r="E73" i="5"/>
  <c r="H72" i="5"/>
  <c r="G72" i="5"/>
  <c r="F72" i="5"/>
  <c r="E72" i="5"/>
  <c r="H71" i="5"/>
  <c r="G71" i="5"/>
  <c r="F71" i="5"/>
  <c r="E71" i="5"/>
  <c r="H70" i="5"/>
  <c r="H77" i="5" s="1"/>
  <c r="H78" i="5" s="1"/>
  <c r="H131" i="5" s="1"/>
  <c r="G70" i="5"/>
  <c r="G77" i="5" s="1"/>
  <c r="G78" i="5" s="1"/>
  <c r="G131" i="5" s="1"/>
  <c r="F70" i="5"/>
  <c r="F77" i="5" s="1"/>
  <c r="F78" i="5" s="1"/>
  <c r="F131" i="5" s="1"/>
  <c r="E70" i="5"/>
  <c r="L74" i="5"/>
  <c r="L73" i="5"/>
  <c r="L72" i="5"/>
  <c r="L71" i="5"/>
  <c r="L70" i="5"/>
  <c r="L77" i="5" s="1"/>
  <c r="J77" i="5"/>
  <c r="J78" i="5" s="1"/>
  <c r="J131" i="5" s="1"/>
  <c r="J74" i="5"/>
  <c r="J73" i="5"/>
  <c r="J72" i="5"/>
  <c r="J71" i="5"/>
  <c r="J70" i="5"/>
  <c r="H61" i="5"/>
  <c r="G61" i="5"/>
  <c r="F61" i="5"/>
  <c r="E61" i="5"/>
  <c r="H60" i="5"/>
  <c r="G60" i="5"/>
  <c r="F60" i="5"/>
  <c r="E60" i="5"/>
  <c r="H59" i="5"/>
  <c r="G59" i="5"/>
  <c r="F59" i="5"/>
  <c r="E59" i="5"/>
  <c r="H58" i="5"/>
  <c r="G58" i="5"/>
  <c r="F58" i="5"/>
  <c r="E58" i="5"/>
  <c r="H57" i="5"/>
  <c r="G57" i="5"/>
  <c r="F57" i="5"/>
  <c r="E57" i="5"/>
  <c r="H56" i="5"/>
  <c r="G56" i="5"/>
  <c r="F56" i="5"/>
  <c r="E56" i="5"/>
  <c r="H55" i="5"/>
  <c r="G55" i="5"/>
  <c r="F55" i="5"/>
  <c r="E55" i="5"/>
  <c r="H54" i="5"/>
  <c r="G54" i="5"/>
  <c r="F54" i="5"/>
  <c r="E54" i="5"/>
  <c r="H53" i="5"/>
  <c r="G53" i="5"/>
  <c r="F53" i="5"/>
  <c r="E53" i="5"/>
  <c r="H52" i="5"/>
  <c r="G52" i="5"/>
  <c r="F52" i="5"/>
  <c r="E52" i="5"/>
  <c r="H51" i="5"/>
  <c r="G51" i="5"/>
  <c r="F51" i="5"/>
  <c r="E51" i="5"/>
  <c r="H50" i="5"/>
  <c r="G50" i="5"/>
  <c r="F50" i="5"/>
  <c r="E50" i="5"/>
  <c r="H49" i="5"/>
  <c r="G49" i="5"/>
  <c r="F49" i="5"/>
  <c r="E49" i="5"/>
  <c r="H48" i="5"/>
  <c r="G48" i="5"/>
  <c r="F48" i="5"/>
  <c r="E48" i="5"/>
  <c r="H47" i="5"/>
  <c r="G47" i="5"/>
  <c r="F47" i="5"/>
  <c r="E47" i="5"/>
  <c r="H46" i="5"/>
  <c r="G46" i="5"/>
  <c r="F46" i="5"/>
  <c r="E46" i="5"/>
  <c r="H45" i="5"/>
  <c r="G45" i="5"/>
  <c r="F45" i="5"/>
  <c r="E45" i="5"/>
  <c r="H44" i="5"/>
  <c r="G44" i="5"/>
  <c r="F44" i="5"/>
  <c r="E44" i="5"/>
  <c r="H43" i="5"/>
  <c r="G43" i="5"/>
  <c r="F43" i="5"/>
  <c r="E43" i="5"/>
  <c r="H42" i="5"/>
  <c r="G42" i="5"/>
  <c r="F42" i="5"/>
  <c r="E42" i="5"/>
  <c r="H41" i="5"/>
  <c r="G41" i="5"/>
  <c r="F41" i="5"/>
  <c r="E41" i="5"/>
  <c r="H40" i="5"/>
  <c r="G40" i="5"/>
  <c r="F40" i="5"/>
  <c r="E40" i="5"/>
  <c r="H39" i="5"/>
  <c r="G39" i="5"/>
  <c r="F39" i="5"/>
  <c r="E39" i="5"/>
  <c r="H38" i="5"/>
  <c r="G38" i="5"/>
  <c r="F38" i="5"/>
  <c r="E38" i="5"/>
  <c r="H37" i="5"/>
  <c r="G37" i="5"/>
  <c r="F37" i="5"/>
  <c r="E37" i="5"/>
  <c r="H36" i="5"/>
  <c r="G36" i="5"/>
  <c r="F36" i="5"/>
  <c r="E36" i="5"/>
  <c r="H35" i="5"/>
  <c r="G35" i="5"/>
  <c r="F35" i="5"/>
  <c r="E35" i="5"/>
  <c r="H34" i="5"/>
  <c r="G34" i="5"/>
  <c r="F34" i="5"/>
  <c r="E34" i="5"/>
  <c r="H33" i="5"/>
  <c r="G33" i="5"/>
  <c r="F33" i="5"/>
  <c r="E33" i="5"/>
  <c r="H31" i="5"/>
  <c r="G31" i="5"/>
  <c r="F31" i="5"/>
  <c r="E31" i="5"/>
  <c r="H30" i="5"/>
  <c r="G30" i="5"/>
  <c r="F30" i="5"/>
  <c r="E30" i="5"/>
  <c r="H29" i="5"/>
  <c r="G29" i="5"/>
  <c r="F29" i="5"/>
  <c r="E29" i="5"/>
  <c r="H28" i="5"/>
  <c r="G28" i="5"/>
  <c r="F28" i="5"/>
  <c r="E28" i="5"/>
  <c r="H27" i="5"/>
  <c r="G27" i="5"/>
  <c r="F27" i="5"/>
  <c r="E27" i="5"/>
  <c r="H26" i="5"/>
  <c r="G26" i="5"/>
  <c r="F26" i="5"/>
  <c r="E26" i="5"/>
  <c r="H25" i="5"/>
  <c r="G25" i="5"/>
  <c r="F25" i="5"/>
  <c r="E25" i="5"/>
  <c r="H24" i="5"/>
  <c r="G24" i="5"/>
  <c r="F24" i="5"/>
  <c r="E24" i="5"/>
  <c r="H23" i="5"/>
  <c r="G23" i="5"/>
  <c r="F23" i="5"/>
  <c r="E23" i="5"/>
  <c r="H22" i="5"/>
  <c r="G22" i="5"/>
  <c r="F22" i="5"/>
  <c r="E22" i="5"/>
  <c r="H21" i="5"/>
  <c r="G21" i="5"/>
  <c r="F21" i="5"/>
  <c r="E21" i="5"/>
  <c r="H20" i="5"/>
  <c r="G20" i="5"/>
  <c r="F20" i="5"/>
  <c r="E20" i="5"/>
  <c r="H19" i="5"/>
  <c r="G19" i="5"/>
  <c r="F19" i="5"/>
  <c r="E19" i="5"/>
  <c r="H18" i="5"/>
  <c r="G18" i="5"/>
  <c r="F18" i="5"/>
  <c r="E18" i="5"/>
  <c r="H17" i="5"/>
  <c r="G17" i="5"/>
  <c r="F17" i="5"/>
  <c r="E17" i="5"/>
  <c r="H16" i="5"/>
  <c r="G16" i="5"/>
  <c r="F16" i="5"/>
  <c r="E16" i="5"/>
  <c r="H15" i="5"/>
  <c r="G15" i="5"/>
  <c r="F15" i="5"/>
  <c r="E15" i="5"/>
  <c r="H14" i="5"/>
  <c r="G14" i="5"/>
  <c r="F14" i="5"/>
  <c r="E14" i="5"/>
  <c r="H13" i="5"/>
  <c r="G13" i="5"/>
  <c r="F13" i="5"/>
  <c r="E13" i="5"/>
  <c r="H12" i="5"/>
  <c r="G12" i="5"/>
  <c r="F12" i="5"/>
  <c r="E12" i="5"/>
  <c r="L61" i="5"/>
  <c r="L60" i="5"/>
  <c r="L59" i="5"/>
  <c r="L58" i="5"/>
  <c r="L57" i="5"/>
  <c r="L56" i="5"/>
  <c r="L55" i="5"/>
  <c r="L54" i="5"/>
  <c r="L53" i="5"/>
  <c r="L52" i="5"/>
  <c r="L51" i="5"/>
  <c r="L50" i="5"/>
  <c r="L49" i="5"/>
  <c r="L48" i="5"/>
  <c r="L47" i="5"/>
  <c r="L46" i="5"/>
  <c r="L45" i="5"/>
  <c r="L44" i="5"/>
  <c r="L43" i="5"/>
  <c r="L42" i="5"/>
  <c r="L41" i="5"/>
  <c r="L40" i="5"/>
  <c r="L39" i="5"/>
  <c r="L38" i="5"/>
  <c r="L37" i="5"/>
  <c r="L36" i="5"/>
  <c r="L35" i="5"/>
  <c r="L34" i="5"/>
  <c r="L33" i="5"/>
  <c r="L31" i="5"/>
  <c r="L30" i="5"/>
  <c r="L29" i="5"/>
  <c r="L28" i="5"/>
  <c r="L27" i="5"/>
  <c r="L26" i="5"/>
  <c r="L25" i="5"/>
  <c r="L24" i="5"/>
  <c r="L23" i="5"/>
  <c r="L22" i="5"/>
  <c r="L21" i="5"/>
  <c r="L20" i="5"/>
  <c r="L19" i="5"/>
  <c r="L18" i="5"/>
  <c r="L17" i="5"/>
  <c r="L16" i="5"/>
  <c r="L15" i="5"/>
  <c r="L14" i="5"/>
  <c r="L13" i="5"/>
  <c r="L12" i="5"/>
  <c r="J61" i="5"/>
  <c r="J60" i="5"/>
  <c r="J59" i="5"/>
  <c r="J58" i="5"/>
  <c r="J57" i="5"/>
  <c r="J56" i="5"/>
  <c r="J55" i="5"/>
  <c r="J54" i="5"/>
  <c r="J53" i="5"/>
  <c r="J52" i="5"/>
  <c r="J51" i="5"/>
  <c r="J50" i="5"/>
  <c r="J49" i="5"/>
  <c r="J48" i="5"/>
  <c r="J47" i="5"/>
  <c r="J46" i="5"/>
  <c r="J45" i="5"/>
  <c r="J44" i="5"/>
  <c r="J43" i="5"/>
  <c r="J42" i="5"/>
  <c r="J41" i="5"/>
  <c r="J40" i="5"/>
  <c r="J39" i="5"/>
  <c r="J38" i="5"/>
  <c r="J37" i="5"/>
  <c r="J36" i="5"/>
  <c r="J35" i="5"/>
  <c r="J34" i="5"/>
  <c r="J33" i="5"/>
  <c r="J31" i="5"/>
  <c r="J30" i="5"/>
  <c r="J29" i="5"/>
  <c r="J28" i="5"/>
  <c r="J27" i="5"/>
  <c r="J26" i="5"/>
  <c r="J25" i="5"/>
  <c r="J24" i="5"/>
  <c r="J23" i="5"/>
  <c r="J22" i="5"/>
  <c r="J21" i="5"/>
  <c r="J20" i="5"/>
  <c r="J19" i="5"/>
  <c r="J18" i="5"/>
  <c r="J17" i="5"/>
  <c r="J16" i="5"/>
  <c r="J15" i="5"/>
  <c r="J14" i="5"/>
  <c r="J13" i="5"/>
  <c r="J12" i="5"/>
  <c r="H9" i="5"/>
  <c r="G9" i="5"/>
  <c r="F9" i="5"/>
  <c r="E9" i="5"/>
  <c r="J9" i="5"/>
  <c r="L9" i="5"/>
  <c r="D88" i="8"/>
  <c r="J88" i="8"/>
  <c r="I88" i="8"/>
  <c r="H88" i="8"/>
  <c r="G88" i="8"/>
  <c r="F88" i="8"/>
  <c r="E88" i="8"/>
  <c r="C88" i="8"/>
  <c r="J80" i="8"/>
  <c r="I80" i="8"/>
  <c r="H80" i="8"/>
  <c r="G80" i="8"/>
  <c r="F80" i="8"/>
  <c r="E80" i="8"/>
  <c r="D80" i="8"/>
  <c r="C80" i="8"/>
  <c r="J72" i="8"/>
  <c r="I72" i="8"/>
  <c r="H72" i="8"/>
  <c r="G72" i="8"/>
  <c r="F72" i="8"/>
  <c r="E72" i="8"/>
  <c r="D72" i="8"/>
  <c r="C72" i="8"/>
  <c r="AW135" i="6"/>
  <c r="AX135" i="6"/>
  <c r="AY135" i="6"/>
  <c r="AZ135" i="6"/>
  <c r="BA135" i="6"/>
  <c r="BB135" i="6"/>
  <c r="BC135" i="6"/>
  <c r="BD135" i="6"/>
  <c r="AW141" i="6"/>
  <c r="AX141" i="6"/>
  <c r="AY141" i="6"/>
  <c r="AZ141" i="6"/>
  <c r="BA141" i="6"/>
  <c r="BB141" i="6"/>
  <c r="BC141" i="6"/>
  <c r="BD141" i="6"/>
  <c r="L9" i="6"/>
  <c r="K9" i="6"/>
  <c r="J9" i="6"/>
  <c r="I9" i="6"/>
  <c r="H9" i="6"/>
  <c r="G9" i="6"/>
  <c r="F9" i="6"/>
  <c r="E9" i="6"/>
  <c r="E56" i="6"/>
  <c r="I71" i="6"/>
  <c r="I54" i="6"/>
  <c r="I28" i="6"/>
  <c r="I48" i="6"/>
  <c r="I42" i="6"/>
  <c r="I34" i="6"/>
  <c r="I20" i="6"/>
  <c r="I18" i="6"/>
  <c r="I66" i="6"/>
  <c r="I95" i="6" s="1"/>
  <c r="I32" i="6"/>
  <c r="E48" i="6"/>
  <c r="E24" i="6"/>
  <c r="E38" i="6"/>
  <c r="E98" i="6" s="1"/>
  <c r="E124" i="6" s="1"/>
  <c r="E71" i="6"/>
  <c r="E66" i="6"/>
  <c r="E44" i="6"/>
  <c r="E36" i="6"/>
  <c r="E97" i="6" s="1"/>
  <c r="E123" i="6" s="1"/>
  <c r="E22" i="6"/>
  <c r="E72" i="6"/>
  <c r="E62" i="6"/>
  <c r="E28" i="6"/>
  <c r="E30" i="6"/>
  <c r="I44" i="6"/>
  <c r="E20" i="6"/>
  <c r="I70" i="6"/>
  <c r="I24" i="6"/>
  <c r="E40" i="6"/>
  <c r="I60" i="6"/>
  <c r="I50" i="6"/>
  <c r="E58" i="6"/>
  <c r="I62" i="6"/>
  <c r="I68" i="6"/>
  <c r="I26" i="6"/>
  <c r="E32" i="6"/>
  <c r="I36" i="6"/>
  <c r="I40" i="6"/>
  <c r="E46" i="6"/>
  <c r="E54" i="6"/>
  <c r="I58" i="6"/>
  <c r="E64" i="6"/>
  <c r="E70" i="6"/>
  <c r="F17" i="6"/>
  <c r="F58" i="6"/>
  <c r="F43" i="6"/>
  <c r="F40" i="6"/>
  <c r="F24" i="6"/>
  <c r="F72" i="6"/>
  <c r="F56" i="6"/>
  <c r="F41" i="6"/>
  <c r="F99" i="6" s="1"/>
  <c r="F125" i="6" s="1"/>
  <c r="F38" i="6"/>
  <c r="F30" i="6"/>
  <c r="F70" i="6"/>
  <c r="F65" i="6"/>
  <c r="F47" i="6"/>
  <c r="F36" i="6"/>
  <c r="F31" i="6"/>
  <c r="F71" i="6"/>
  <c r="F60" i="6"/>
  <c r="F55" i="6"/>
  <c r="F84" i="6" s="1"/>
  <c r="F110" i="6" s="1"/>
  <c r="J54" i="6"/>
  <c r="J83" i="6" s="1"/>
  <c r="J44" i="6"/>
  <c r="J58" i="6"/>
  <c r="J32" i="6"/>
  <c r="F34" i="6"/>
  <c r="E18" i="6"/>
  <c r="I22" i="6"/>
  <c r="E26" i="6"/>
  <c r="I30" i="6"/>
  <c r="E34" i="6"/>
  <c r="I38" i="6"/>
  <c r="E42" i="6"/>
  <c r="I46" i="6"/>
  <c r="E50" i="6"/>
  <c r="I56" i="6"/>
  <c r="E60" i="6"/>
  <c r="I64" i="6"/>
  <c r="E68" i="6"/>
  <c r="I72" i="6"/>
  <c r="K72" i="6"/>
  <c r="K70" i="6"/>
  <c r="K68" i="6"/>
  <c r="K66" i="6"/>
  <c r="K64" i="6"/>
  <c r="K62" i="6"/>
  <c r="K60" i="6"/>
  <c r="K58" i="6"/>
  <c r="K56" i="6"/>
  <c r="K54" i="6"/>
  <c r="K50" i="6"/>
  <c r="K48" i="6"/>
  <c r="K46" i="6"/>
  <c r="K44" i="6"/>
  <c r="K42" i="6"/>
  <c r="K40" i="6"/>
  <c r="K38" i="6"/>
  <c r="K36" i="6"/>
  <c r="K34" i="6"/>
  <c r="K32" i="6"/>
  <c r="K96" i="6" s="1"/>
  <c r="K30" i="6"/>
  <c r="K28" i="6"/>
  <c r="K26" i="6"/>
  <c r="K24" i="6"/>
  <c r="K91" i="6" s="1"/>
  <c r="K22" i="6"/>
  <c r="K20" i="6"/>
  <c r="K18" i="6"/>
  <c r="K69" i="6"/>
  <c r="K98" i="6" s="1"/>
  <c r="K124" i="6" s="1"/>
  <c r="K65" i="6"/>
  <c r="K61" i="6"/>
  <c r="K57" i="6"/>
  <c r="K53" i="6"/>
  <c r="K47" i="6"/>
  <c r="K43" i="6"/>
  <c r="K39" i="6"/>
  <c r="K35" i="6"/>
  <c r="K31" i="6"/>
  <c r="K27" i="6"/>
  <c r="K23" i="6"/>
  <c r="K19" i="6"/>
  <c r="K16" i="6"/>
  <c r="K14" i="6"/>
  <c r="K37" i="6"/>
  <c r="K17" i="6"/>
  <c r="K33" i="6"/>
  <c r="K49" i="6"/>
  <c r="K67" i="6"/>
  <c r="K12" i="6"/>
  <c r="K29" i="6"/>
  <c r="K45" i="6"/>
  <c r="K63" i="6"/>
  <c r="G64" i="6"/>
  <c r="G50" i="6"/>
  <c r="G40" i="6"/>
  <c r="G36" i="6"/>
  <c r="G26" i="6"/>
  <c r="G24" i="6"/>
  <c r="G67" i="6"/>
  <c r="G55" i="6"/>
  <c r="G53" i="6"/>
  <c r="G41" i="6"/>
  <c r="G37" i="6"/>
  <c r="G27" i="6"/>
  <c r="G21" i="6"/>
  <c r="G12" i="6"/>
  <c r="G16" i="6"/>
  <c r="K15" i="6"/>
  <c r="K21" i="6"/>
  <c r="K90" i="6" s="1"/>
  <c r="K55" i="6"/>
  <c r="K84" i="6" s="1"/>
  <c r="K71" i="6"/>
  <c r="K13" i="6"/>
  <c r="K25" i="6"/>
  <c r="K41" i="6"/>
  <c r="K99" i="6" s="1"/>
  <c r="K125" i="6" s="1"/>
  <c r="K59" i="6"/>
  <c r="H72" i="6"/>
  <c r="H71" i="6"/>
  <c r="H70" i="6"/>
  <c r="H69" i="6"/>
  <c r="H68" i="6"/>
  <c r="H67" i="6"/>
  <c r="H66" i="6"/>
  <c r="H95" i="6" s="1"/>
  <c r="H121" i="6" s="1"/>
  <c r="H65" i="6"/>
  <c r="H64" i="6"/>
  <c r="H63" i="6"/>
  <c r="H62" i="6"/>
  <c r="H91" i="6" s="1"/>
  <c r="H117" i="6" s="1"/>
  <c r="H61" i="6"/>
  <c r="H60" i="6"/>
  <c r="H59" i="6"/>
  <c r="H58" i="6"/>
  <c r="H87" i="6" s="1"/>
  <c r="H113" i="6" s="1"/>
  <c r="H57" i="6"/>
  <c r="H56" i="6"/>
  <c r="H55" i="6"/>
  <c r="H54" i="6"/>
  <c r="H83" i="6" s="1"/>
  <c r="H53" i="6"/>
  <c r="H50" i="6"/>
  <c r="H49" i="6"/>
  <c r="H48" i="6"/>
  <c r="H47" i="6"/>
  <c r="H46" i="6"/>
  <c r="H45" i="6"/>
  <c r="H44" i="6"/>
  <c r="H100" i="6" s="1"/>
  <c r="H126" i="6" s="1"/>
  <c r="H43" i="6"/>
  <c r="H42" i="6"/>
  <c r="H41" i="6"/>
  <c r="H40" i="6"/>
  <c r="H39" i="6"/>
  <c r="H38" i="6"/>
  <c r="H37" i="6"/>
  <c r="H36" i="6"/>
  <c r="H97" i="6" s="1"/>
  <c r="H123" i="6" s="1"/>
  <c r="H35" i="6"/>
  <c r="H34" i="6"/>
  <c r="H33" i="6"/>
  <c r="H32" i="6"/>
  <c r="H96" i="6" s="1"/>
  <c r="H122" i="6" s="1"/>
  <c r="H31" i="6"/>
  <c r="H30" i="6"/>
  <c r="H29" i="6"/>
  <c r="H93" i="6"/>
  <c r="H119" i="6" s="1"/>
  <c r="H28" i="6"/>
  <c r="H94" i="6" s="1"/>
  <c r="H120" i="6" s="1"/>
  <c r="H27" i="6"/>
  <c r="H92" i="6" s="1"/>
  <c r="H118" i="6" s="1"/>
  <c r="H26" i="6"/>
  <c r="H25" i="6"/>
  <c r="H24" i="6"/>
  <c r="H23" i="6"/>
  <c r="H90" i="6" s="1"/>
  <c r="H22" i="6"/>
  <c r="H21" i="6"/>
  <c r="H20" i="6"/>
  <c r="H19" i="6"/>
  <c r="H18" i="6"/>
  <c r="H17" i="6"/>
  <c r="H16" i="6"/>
  <c r="H15" i="6"/>
  <c r="H14" i="6"/>
  <c r="L72" i="6"/>
  <c r="L71" i="6"/>
  <c r="L100" i="6" s="1"/>
  <c r="L126" i="6" s="1"/>
  <c r="L70" i="6"/>
  <c r="L69" i="6"/>
  <c r="L68" i="6"/>
  <c r="L67" i="6"/>
  <c r="L66" i="6"/>
  <c r="L95" i="6" s="1"/>
  <c r="L121" i="6" s="1"/>
  <c r="L65" i="6"/>
  <c r="L64" i="6"/>
  <c r="L63" i="6"/>
  <c r="L92" i="6" s="1"/>
  <c r="L118" i="6" s="1"/>
  <c r="L62" i="6"/>
  <c r="L61" i="6"/>
  <c r="L60" i="6"/>
  <c r="L59" i="6"/>
  <c r="L58" i="6"/>
  <c r="L57" i="6"/>
  <c r="L56" i="6"/>
  <c r="L55" i="6"/>
  <c r="L84" i="6" s="1"/>
  <c r="L54" i="6"/>
  <c r="L53" i="6"/>
  <c r="L50" i="6"/>
  <c r="L49" i="6"/>
  <c r="L48" i="6"/>
  <c r="L47" i="6"/>
  <c r="L46" i="6"/>
  <c r="L45" i="6"/>
  <c r="L44" i="6"/>
  <c r="L43" i="6"/>
  <c r="L42" i="6"/>
  <c r="L41" i="6"/>
  <c r="L40" i="6"/>
  <c r="L39" i="6"/>
  <c r="L38" i="6"/>
  <c r="L37" i="6"/>
  <c r="L36" i="6"/>
  <c r="L35" i="6"/>
  <c r="L34" i="6"/>
  <c r="L33" i="6"/>
  <c r="L96" i="6" s="1"/>
  <c r="L122" i="6" s="1"/>
  <c r="L32" i="6"/>
  <c r="L31" i="6"/>
  <c r="L30" i="6"/>
  <c r="L29" i="6"/>
  <c r="L28" i="6"/>
  <c r="L27" i="6"/>
  <c r="L26" i="6"/>
  <c r="L25" i="6"/>
  <c r="L24" i="6"/>
  <c r="L23" i="6"/>
  <c r="L22" i="6"/>
  <c r="L21" i="6"/>
  <c r="L90" i="6" s="1"/>
  <c r="L116" i="6" s="1"/>
  <c r="L20" i="6"/>
  <c r="L89" i="6" s="1"/>
  <c r="L115" i="6" s="1"/>
  <c r="L19" i="6"/>
  <c r="L18" i="6"/>
  <c r="L17" i="6"/>
  <c r="L16" i="6"/>
  <c r="L15" i="6"/>
  <c r="L14" i="6"/>
  <c r="L13" i="6"/>
  <c r="L12" i="6"/>
  <c r="L82" i="6" s="1"/>
  <c r="H12" i="6"/>
  <c r="H13" i="6"/>
  <c r="E12" i="6"/>
  <c r="I12" i="6"/>
  <c r="I83" i="6" s="1"/>
  <c r="E13" i="6"/>
  <c r="I13" i="6"/>
  <c r="I87" i="6" s="1"/>
  <c r="I113" i="6" s="1"/>
  <c r="E14" i="6"/>
  <c r="I14" i="6"/>
  <c r="E15" i="6"/>
  <c r="I15" i="6"/>
  <c r="E16" i="6"/>
  <c r="E88" i="6" s="1"/>
  <c r="I16" i="6"/>
  <c r="E17" i="6"/>
  <c r="I17" i="6"/>
  <c r="I19" i="6"/>
  <c r="I21" i="6"/>
  <c r="I23" i="6"/>
  <c r="I25" i="6"/>
  <c r="I91" i="6" s="1"/>
  <c r="I117" i="6" s="1"/>
  <c r="I27" i="6"/>
  <c r="I92" i="6" s="1"/>
  <c r="I118" i="6" s="1"/>
  <c r="I29" i="6"/>
  <c r="I31" i="6"/>
  <c r="I33" i="6"/>
  <c r="I35" i="6"/>
  <c r="I97" i="6" s="1"/>
  <c r="I123" i="6" s="1"/>
  <c r="I37" i="6"/>
  <c r="I39" i="6"/>
  <c r="I41" i="6"/>
  <c r="I43" i="6"/>
  <c r="I45" i="6"/>
  <c r="I47" i="6"/>
  <c r="I49" i="6"/>
  <c r="I93" i="6" s="1"/>
  <c r="I119" i="6" s="1"/>
  <c r="I53" i="6"/>
  <c r="I82" i="6" s="1"/>
  <c r="I55" i="6"/>
  <c r="I57" i="6"/>
  <c r="I86" i="6" s="1"/>
  <c r="I112" i="6" s="1"/>
  <c r="I59" i="6"/>
  <c r="I88" i="6" s="1"/>
  <c r="I114" i="6" s="1"/>
  <c r="I61" i="6"/>
  <c r="I63" i="6"/>
  <c r="I65" i="6"/>
  <c r="I94" i="6" s="1"/>
  <c r="I120" i="6" s="1"/>
  <c r="I67" i="6"/>
  <c r="I69" i="6"/>
  <c r="F12" i="6"/>
  <c r="J12" i="6"/>
  <c r="F13" i="6"/>
  <c r="F14" i="6"/>
  <c r="F15" i="6"/>
  <c r="F16" i="6"/>
  <c r="E19" i="6"/>
  <c r="E89" i="6" s="1"/>
  <c r="E115" i="6" s="1"/>
  <c r="E21" i="6"/>
  <c r="E23" i="6"/>
  <c r="E25" i="6"/>
  <c r="J25" i="6"/>
  <c r="E27" i="6"/>
  <c r="E29" i="6"/>
  <c r="J29" i="6"/>
  <c r="E31" i="6"/>
  <c r="E95" i="6" s="1"/>
  <c r="E121" i="6" s="1"/>
  <c r="E33" i="6"/>
  <c r="E96" i="6" s="1"/>
  <c r="E122" i="6" s="1"/>
  <c r="J33" i="6"/>
  <c r="E35" i="6"/>
  <c r="E37" i="6"/>
  <c r="J37" i="6"/>
  <c r="E39" i="6"/>
  <c r="E41" i="6"/>
  <c r="E99" i="6"/>
  <c r="E125" i="6" s="1"/>
  <c r="E43" i="6"/>
  <c r="E45" i="6"/>
  <c r="E47" i="6"/>
  <c r="E101" i="6" s="1"/>
  <c r="E127" i="6" s="1"/>
  <c r="J47" i="6"/>
  <c r="E49" i="6"/>
  <c r="E53" i="6"/>
  <c r="J53" i="6"/>
  <c r="E55" i="6"/>
  <c r="E57" i="6"/>
  <c r="E59" i="6"/>
  <c r="E61" i="6"/>
  <c r="E90" i="6" s="1"/>
  <c r="E116" i="6" s="1"/>
  <c r="E63" i="6"/>
  <c r="E65" i="6"/>
  <c r="E94" i="6" s="1"/>
  <c r="J65" i="6"/>
  <c r="E67" i="6"/>
  <c r="E69" i="6"/>
  <c r="J69" i="6"/>
  <c r="I109" i="6"/>
  <c r="I121" i="6"/>
  <c r="I100" i="6"/>
  <c r="I126" i="6" s="1"/>
  <c r="E91" i="6"/>
  <c r="E117" i="6"/>
  <c r="K116" i="6"/>
  <c r="E100" i="6"/>
  <c r="E126" i="6"/>
  <c r="E114" i="6"/>
  <c r="I98" i="6"/>
  <c r="I124" i="6" s="1"/>
  <c r="I101" i="6"/>
  <c r="I127" i="6" s="1"/>
  <c r="E87" i="6"/>
  <c r="E113" i="6" s="1"/>
  <c r="H82" i="6"/>
  <c r="H86" i="6"/>
  <c r="H112" i="6"/>
  <c r="K88" i="6"/>
  <c r="K114" i="6"/>
  <c r="K100" i="6"/>
  <c r="K126" i="6"/>
  <c r="L93" i="6"/>
  <c r="L119" i="6" s="1"/>
  <c r="K93" i="6"/>
  <c r="K119" i="6"/>
  <c r="K122" i="6"/>
  <c r="E93" i="6"/>
  <c r="E119" i="6"/>
  <c r="J82" i="6"/>
  <c r="I90" i="6"/>
  <c r="I116" i="6" s="1"/>
  <c r="L91" i="6"/>
  <c r="L117" i="6" s="1"/>
  <c r="L110" i="6"/>
  <c r="L88" i="6"/>
  <c r="L114" i="6" s="1"/>
  <c r="G84" i="6"/>
  <c r="G110" i="6" s="1"/>
  <c r="K92" i="6"/>
  <c r="K118" i="6" s="1"/>
  <c r="K94" i="6"/>
  <c r="K120" i="6"/>
  <c r="K101" i="6"/>
  <c r="K127" i="6" s="1"/>
  <c r="E120" i="6"/>
  <c r="L85" i="6"/>
  <c r="L111" i="6"/>
  <c r="L97" i="6"/>
  <c r="L123" i="6"/>
  <c r="L101" i="6"/>
  <c r="L127" i="6" s="1"/>
  <c r="H116" i="6"/>
  <c r="H84" i="6"/>
  <c r="H110" i="6" s="1"/>
  <c r="H88" i="6"/>
  <c r="H114" i="6" s="1"/>
  <c r="K82" i="6"/>
  <c r="CE82" i="6" s="1"/>
  <c r="AU82" i="6"/>
  <c r="K87" i="6"/>
  <c r="K113" i="6" s="1"/>
  <c r="K95" i="6"/>
  <c r="K121" i="6" s="1"/>
  <c r="F85" i="6"/>
  <c r="F111" i="6" s="1"/>
  <c r="I85" i="6"/>
  <c r="I111" i="6" s="1"/>
  <c r="AV82" i="6"/>
  <c r="AV108" i="6" s="1"/>
  <c r="L94" i="6"/>
  <c r="L120" i="6" s="1"/>
  <c r="H85" i="6"/>
  <c r="H111" i="6"/>
  <c r="K117" i="6"/>
  <c r="K110" i="6"/>
  <c r="K86" i="6"/>
  <c r="K112" i="6" s="1"/>
  <c r="K89" i="6"/>
  <c r="K115" i="6" s="1"/>
  <c r="K97" i="6"/>
  <c r="K123" i="6" s="1"/>
  <c r="L99" i="6"/>
  <c r="L125" i="6" s="1"/>
  <c r="I24" i="8"/>
  <c r="G36" i="8"/>
  <c r="CC109" i="7"/>
  <c r="CE109" i="7"/>
  <c r="G30" i="8"/>
  <c r="I109" i="7"/>
  <c r="G24" i="8" s="1"/>
  <c r="K109" i="7"/>
  <c r="K68" i="7"/>
  <c r="K20" i="7"/>
  <c r="K33" i="7"/>
  <c r="K43" i="7"/>
  <c r="K9" i="7"/>
  <c r="K69" i="7" s="1"/>
  <c r="I9" i="8"/>
  <c r="M122" i="5"/>
  <c r="K9" i="5"/>
  <c r="K14" i="5" s="1"/>
  <c r="K12" i="5"/>
  <c r="K22" i="5"/>
  <c r="K26" i="5"/>
  <c r="K27" i="5"/>
  <c r="K31" i="5"/>
  <c r="K33" i="5"/>
  <c r="K37" i="5"/>
  <c r="K39" i="5"/>
  <c r="K43" i="5"/>
  <c r="K44" i="5"/>
  <c r="K48" i="5"/>
  <c r="K49" i="5"/>
  <c r="K53" i="5"/>
  <c r="K55" i="5"/>
  <c r="K59" i="5"/>
  <c r="K60" i="5"/>
  <c r="I62" i="7"/>
  <c r="I69" i="7"/>
  <c r="I15" i="7"/>
  <c r="I23" i="7"/>
  <c r="I29" i="7"/>
  <c r="I37" i="7"/>
  <c r="I43" i="7"/>
  <c r="I50" i="7"/>
  <c r="I9" i="7"/>
  <c r="I58" i="7" s="1"/>
  <c r="G9" i="8"/>
  <c r="I9" i="5"/>
  <c r="AU108" i="6"/>
  <c r="H108" i="6"/>
  <c r="H109" i="6"/>
  <c r="L108" i="6"/>
  <c r="K108" i="6"/>
  <c r="AD54" i="8"/>
  <c r="CW135" i="6"/>
  <c r="CX135" i="6"/>
  <c r="CY135" i="6"/>
  <c r="CZ135" i="6"/>
  <c r="DA135" i="6"/>
  <c r="CW141" i="6"/>
  <c r="AA88" i="8" s="1"/>
  <c r="CX141" i="6"/>
  <c r="AB88" i="8"/>
  <c r="CY141" i="6"/>
  <c r="AC88" i="8" s="1"/>
  <c r="CZ141" i="6"/>
  <c r="AD88" i="8" s="1"/>
  <c r="DA141" i="6"/>
  <c r="AE88" i="8" s="1"/>
  <c r="BQ132" i="6"/>
  <c r="DA132" i="6" s="1"/>
  <c r="BQ106" i="6"/>
  <c r="DA106" i="6" s="1"/>
  <c r="BM135" i="6"/>
  <c r="BN135" i="6"/>
  <c r="BO135" i="6"/>
  <c r="BP135" i="6"/>
  <c r="BQ135" i="6"/>
  <c r="BM141" i="6"/>
  <c r="AA80" i="8" s="1"/>
  <c r="BN141" i="6"/>
  <c r="AB80" i="8"/>
  <c r="BO141" i="6"/>
  <c r="AC80" i="8" s="1"/>
  <c r="BP141" i="6"/>
  <c r="AD80" i="8"/>
  <c r="BQ141" i="6"/>
  <c r="AE80" i="8" s="1"/>
  <c r="AF132" i="6"/>
  <c r="AF106" i="6"/>
  <c r="AC135" i="6"/>
  <c r="AD135" i="6"/>
  <c r="AE135" i="6"/>
  <c r="AF135" i="6"/>
  <c r="AG135" i="6"/>
  <c r="AC141" i="6"/>
  <c r="AA72" i="8" s="1"/>
  <c r="AD141" i="6"/>
  <c r="AB72" i="8"/>
  <c r="AE141" i="6"/>
  <c r="AC72" i="8" s="1"/>
  <c r="AF141" i="6"/>
  <c r="AD72" i="8" s="1"/>
  <c r="AG141" i="6"/>
  <c r="AE72" i="8" s="1"/>
  <c r="AC9" i="6"/>
  <c r="AD9" i="6"/>
  <c r="AD14" i="6" s="1"/>
  <c r="AE9" i="6"/>
  <c r="AE17" i="6"/>
  <c r="AF9" i="6"/>
  <c r="AG9" i="6"/>
  <c r="AG15" i="6"/>
  <c r="AE19" i="6"/>
  <c r="AD26" i="6"/>
  <c r="AG29" i="6"/>
  <c r="AE32" i="6"/>
  <c r="AD48" i="6"/>
  <c r="AC36" i="8"/>
  <c r="AD36" i="8"/>
  <c r="CW109" i="7"/>
  <c r="AA36" i="8" s="1"/>
  <c r="CX109" i="7"/>
  <c r="AB36" i="8" s="1"/>
  <c r="CY109" i="7"/>
  <c r="CZ109" i="7"/>
  <c r="DA109" i="7"/>
  <c r="AE36" i="8" s="1"/>
  <c r="BP106" i="7"/>
  <c r="CZ106" i="7" s="1"/>
  <c r="BQ106" i="7"/>
  <c r="DA106" i="7" s="1"/>
  <c r="BM109" i="7"/>
  <c r="AA30" i="8"/>
  <c r="BN109" i="7"/>
  <c r="AB30" i="8"/>
  <c r="BO109" i="7"/>
  <c r="AC30" i="8"/>
  <c r="BP109" i="7"/>
  <c r="AD30" i="8"/>
  <c r="BQ109" i="7"/>
  <c r="AE30" i="8"/>
  <c r="AF106" i="7"/>
  <c r="AC9" i="7"/>
  <c r="AC28" i="7" s="1"/>
  <c r="AD9" i="7"/>
  <c r="AE9" i="7"/>
  <c r="AF9" i="7"/>
  <c r="AG9" i="7"/>
  <c r="AG12" i="7"/>
  <c r="AE13" i="7"/>
  <c r="AE14" i="7"/>
  <c r="AG14" i="7"/>
  <c r="AC15" i="7"/>
  <c r="AE15" i="7"/>
  <c r="AG15" i="7"/>
  <c r="AE16" i="7"/>
  <c r="AG16" i="7"/>
  <c r="AE18" i="7"/>
  <c r="AE19" i="7"/>
  <c r="AG19" i="7"/>
  <c r="AC20" i="7"/>
  <c r="AE20" i="7"/>
  <c r="AG20" i="7"/>
  <c r="AE21" i="7"/>
  <c r="AE90" i="7" s="1"/>
  <c r="AG21" i="7"/>
  <c r="AE22" i="7"/>
  <c r="AF22" i="7"/>
  <c r="AE23" i="7"/>
  <c r="AG23" i="7"/>
  <c r="AC24" i="7"/>
  <c r="AE24" i="7"/>
  <c r="AG24" i="7"/>
  <c r="AE25" i="7"/>
  <c r="AF25" i="7"/>
  <c r="AG25" i="7"/>
  <c r="AE26" i="7"/>
  <c r="AE27" i="7"/>
  <c r="AG27" i="7"/>
  <c r="AE28" i="7"/>
  <c r="AG28" i="7"/>
  <c r="AE29" i="7"/>
  <c r="AG29" i="7"/>
  <c r="AE30" i="7"/>
  <c r="AE31" i="7"/>
  <c r="AG31" i="7"/>
  <c r="AC32" i="7"/>
  <c r="AE32" i="7"/>
  <c r="AG32" i="7"/>
  <c r="AE33" i="7"/>
  <c r="AE96" i="7" s="1"/>
  <c r="AG33" i="7"/>
  <c r="AE34" i="7"/>
  <c r="AF34" i="7"/>
  <c r="AE35" i="7"/>
  <c r="AG35" i="7"/>
  <c r="AC36" i="7"/>
  <c r="AE36" i="7"/>
  <c r="AE97" i="7" s="1"/>
  <c r="BO97" i="7" s="1"/>
  <c r="AG36" i="7"/>
  <c r="AE37" i="7"/>
  <c r="AF37" i="7"/>
  <c r="AG37" i="7"/>
  <c r="AE38" i="7"/>
  <c r="AE39" i="7"/>
  <c r="AG39" i="7"/>
  <c r="AC40" i="7"/>
  <c r="AE40" i="7"/>
  <c r="AF40" i="7"/>
  <c r="AG40" i="7"/>
  <c r="AE41" i="7"/>
  <c r="AG41" i="7"/>
  <c r="AE42" i="7"/>
  <c r="AE43" i="7"/>
  <c r="AG43" i="7"/>
  <c r="AE44" i="7"/>
  <c r="AG44" i="7"/>
  <c r="AE45" i="7"/>
  <c r="AG45" i="7"/>
  <c r="AE46" i="7"/>
  <c r="AF46" i="7"/>
  <c r="AE47" i="7"/>
  <c r="AG47" i="7"/>
  <c r="AC48" i="7"/>
  <c r="AE48" i="7"/>
  <c r="AE101" i="7" s="1"/>
  <c r="BO101" i="7" s="1"/>
  <c r="AG48" i="7"/>
  <c r="AE49" i="7"/>
  <c r="AF49" i="7"/>
  <c r="AG49" i="7"/>
  <c r="AE50" i="7"/>
  <c r="AE53" i="7"/>
  <c r="AE82" i="7" s="1"/>
  <c r="AG53" i="7"/>
  <c r="AC54" i="7"/>
  <c r="AE54" i="7"/>
  <c r="AF54" i="7"/>
  <c r="AG54" i="7"/>
  <c r="AE55" i="7"/>
  <c r="AG55" i="7"/>
  <c r="AG84" i="7" s="1"/>
  <c r="AE56" i="7"/>
  <c r="AE57" i="7"/>
  <c r="AG57" i="7"/>
  <c r="AG86" i="7" s="1"/>
  <c r="BQ86" i="7" s="1"/>
  <c r="AC58" i="7"/>
  <c r="AE58" i="7"/>
  <c r="AG58" i="7"/>
  <c r="AE59" i="7"/>
  <c r="AG59" i="7"/>
  <c r="AE60" i="7"/>
  <c r="AE89" i="7" s="1"/>
  <c r="AE61" i="7"/>
  <c r="AG61" i="7"/>
  <c r="AC62" i="7"/>
  <c r="AE62" i="7"/>
  <c r="AG62" i="7"/>
  <c r="AE63" i="7"/>
  <c r="AE92" i="7" s="1"/>
  <c r="AG63" i="7"/>
  <c r="AE64" i="7"/>
  <c r="AF64" i="7"/>
  <c r="AE65" i="7"/>
  <c r="AE94" i="7" s="1"/>
  <c r="AG65" i="7"/>
  <c r="AC66" i="7"/>
  <c r="AE66" i="7"/>
  <c r="AG66" i="7"/>
  <c r="AE67" i="7"/>
  <c r="AF67" i="7"/>
  <c r="AG67" i="7"/>
  <c r="AE68" i="7"/>
  <c r="AE69" i="7"/>
  <c r="AE98" i="7" s="1"/>
  <c r="AG69" i="7"/>
  <c r="AC70" i="7"/>
  <c r="AE70" i="7"/>
  <c r="AF70" i="7"/>
  <c r="AG70" i="7"/>
  <c r="AE71" i="7"/>
  <c r="AG71" i="7"/>
  <c r="AE72" i="7"/>
  <c r="AE93" i="7"/>
  <c r="AE95" i="7"/>
  <c r="AE100" i="7"/>
  <c r="AC109" i="7"/>
  <c r="AA24" i="8" s="1"/>
  <c r="AD109" i="7"/>
  <c r="AB24" i="8"/>
  <c r="AE109" i="7"/>
  <c r="AC24" i="8" s="1"/>
  <c r="AF109" i="7"/>
  <c r="AD24" i="8"/>
  <c r="AG109" i="7"/>
  <c r="AE24" i="8" s="1"/>
  <c r="F54" i="8"/>
  <c r="J54" i="8"/>
  <c r="AA47" i="8"/>
  <c r="AE47" i="8"/>
  <c r="E47" i="8"/>
  <c r="F47" i="8"/>
  <c r="J47" i="8"/>
  <c r="B48" i="8"/>
  <c r="B47" i="8"/>
  <c r="G117" i="3"/>
  <c r="AF184" i="3"/>
  <c r="AG184" i="3"/>
  <c r="AG169" i="3"/>
  <c r="AG148" i="3"/>
  <c r="AG115" i="3"/>
  <c r="AG102" i="3"/>
  <c r="AF81" i="3"/>
  <c r="AC71" i="3"/>
  <c r="AD71" i="3"/>
  <c r="AE71" i="3"/>
  <c r="AF71" i="3"/>
  <c r="AG71" i="3"/>
  <c r="AD73" i="3"/>
  <c r="AD140" i="3" s="1"/>
  <c r="AE75" i="3"/>
  <c r="AE142" i="3" s="1"/>
  <c r="AE94" i="3"/>
  <c r="AG122" i="3"/>
  <c r="AC127" i="3"/>
  <c r="AD127" i="3"/>
  <c r="AB47" i="8" s="1"/>
  <c r="AE127" i="3"/>
  <c r="AC47" i="8" s="1"/>
  <c r="AF127" i="3"/>
  <c r="AD47" i="8" s="1"/>
  <c r="AG127" i="3"/>
  <c r="AD161" i="3"/>
  <c r="AE161" i="3"/>
  <c r="AC190" i="3"/>
  <c r="AA54" i="8" s="1"/>
  <c r="AD190" i="3"/>
  <c r="AB54" i="8" s="1"/>
  <c r="AE190" i="3"/>
  <c r="AC54" i="8" s="1"/>
  <c r="AF190" i="3"/>
  <c r="AG190" i="3"/>
  <c r="AE54" i="8" s="1"/>
  <c r="AD34" i="3"/>
  <c r="AE35" i="3"/>
  <c r="AD36" i="3"/>
  <c r="AD74" i="3" s="1"/>
  <c r="AD141" i="3" s="1"/>
  <c r="AE36" i="3"/>
  <c r="AD37" i="3"/>
  <c r="AD75" i="3" s="1"/>
  <c r="AD142" i="3" s="1"/>
  <c r="AE37" i="3"/>
  <c r="AD38" i="3"/>
  <c r="AE39" i="3"/>
  <c r="AF39" i="3"/>
  <c r="AD40" i="3"/>
  <c r="AE40" i="3"/>
  <c r="AD41" i="3"/>
  <c r="AE41" i="3"/>
  <c r="AD42" i="3"/>
  <c r="AD44" i="3"/>
  <c r="AD45" i="3"/>
  <c r="AD46" i="3"/>
  <c r="AC47" i="3"/>
  <c r="AE47" i="3"/>
  <c r="AD48" i="3"/>
  <c r="AD94" i="3" s="1"/>
  <c r="AE48" i="3"/>
  <c r="AD49" i="3"/>
  <c r="AE49" i="3"/>
  <c r="AD50" i="3"/>
  <c r="AC51" i="3"/>
  <c r="AE51" i="3"/>
  <c r="AD52" i="3"/>
  <c r="AE52" i="3"/>
  <c r="AF52" i="3"/>
  <c r="AD53" i="3"/>
  <c r="AE53" i="3"/>
  <c r="AD54" i="3"/>
  <c r="AD107" i="3" s="1"/>
  <c r="AD177" i="3" s="1"/>
  <c r="AE55" i="3"/>
  <c r="AF55" i="3"/>
  <c r="AD56" i="3"/>
  <c r="AE56" i="3"/>
  <c r="AD57" i="3"/>
  <c r="AE57" i="3"/>
  <c r="AG57" i="3"/>
  <c r="AD58" i="3"/>
  <c r="AF58" i="3"/>
  <c r="AG59" i="3"/>
  <c r="AD60" i="3"/>
  <c r="AD98" i="3" s="1"/>
  <c r="AD61" i="3"/>
  <c r="AD111" i="3" s="1"/>
  <c r="AD62" i="3"/>
  <c r="AC9" i="3"/>
  <c r="AD9" i="3"/>
  <c r="AD35" i="3" s="1"/>
  <c r="AE9" i="3"/>
  <c r="AF9" i="3"/>
  <c r="AG9" i="3"/>
  <c r="AG46" i="3" s="1"/>
  <c r="AD12" i="3"/>
  <c r="AE12" i="3"/>
  <c r="AF12" i="3"/>
  <c r="AC13" i="3"/>
  <c r="AD13" i="3"/>
  <c r="AE13" i="3"/>
  <c r="AC14" i="3"/>
  <c r="AD14" i="3"/>
  <c r="AC15" i="3"/>
  <c r="AD15" i="3"/>
  <c r="AE15" i="3"/>
  <c r="AD16" i="3"/>
  <c r="AD95" i="3" s="1"/>
  <c r="AD162" i="3" s="1"/>
  <c r="AE16" i="3"/>
  <c r="AC17" i="3"/>
  <c r="AD17" i="3"/>
  <c r="AE17" i="3"/>
  <c r="AD18" i="3"/>
  <c r="AD19" i="3"/>
  <c r="AE19" i="3"/>
  <c r="AD20" i="3"/>
  <c r="AD106" i="3" s="1"/>
  <c r="AD176" i="3" s="1"/>
  <c r="AE20" i="3"/>
  <c r="AD21" i="3"/>
  <c r="AE21" i="3"/>
  <c r="AD22" i="3"/>
  <c r="AG22" i="3"/>
  <c r="AD23" i="3"/>
  <c r="AE23" i="3"/>
  <c r="AF23" i="3"/>
  <c r="AD24" i="3"/>
  <c r="AE24" i="3"/>
  <c r="AF24" i="3"/>
  <c r="AD25" i="3"/>
  <c r="AE25" i="3"/>
  <c r="AD26" i="3"/>
  <c r="AC27" i="3"/>
  <c r="AD27" i="3"/>
  <c r="AE27" i="3"/>
  <c r="AF27" i="3"/>
  <c r="AG27" i="3"/>
  <c r="AD28" i="3"/>
  <c r="AE28" i="3"/>
  <c r="AF28" i="3"/>
  <c r="AC29" i="3"/>
  <c r="AD29" i="3"/>
  <c r="AE29" i="3"/>
  <c r="AC30" i="3"/>
  <c r="AD30" i="3"/>
  <c r="AC31" i="3"/>
  <c r="AD31" i="3"/>
  <c r="AE31" i="3"/>
  <c r="AD32" i="3"/>
  <c r="AE32" i="3"/>
  <c r="E190" i="3"/>
  <c r="C54" i="8" s="1"/>
  <c r="F190" i="3"/>
  <c r="D54" i="8" s="1"/>
  <c r="G190" i="3"/>
  <c r="E54" i="8" s="1"/>
  <c r="H190" i="3"/>
  <c r="I190" i="3"/>
  <c r="G54" i="8" s="1"/>
  <c r="J190" i="3"/>
  <c r="H54" i="8" s="1"/>
  <c r="K190" i="3"/>
  <c r="I54" i="8" s="1"/>
  <c r="L190" i="3"/>
  <c r="E176" i="3"/>
  <c r="I178" i="3"/>
  <c r="G154" i="3"/>
  <c r="F156" i="3"/>
  <c r="K156" i="3"/>
  <c r="K157" i="3"/>
  <c r="I158" i="3"/>
  <c r="K160" i="3"/>
  <c r="E161" i="3"/>
  <c r="F161" i="3"/>
  <c r="G161" i="3"/>
  <c r="H161" i="3"/>
  <c r="I161" i="3"/>
  <c r="J161" i="3"/>
  <c r="K161" i="3"/>
  <c r="L161" i="3"/>
  <c r="F139" i="3"/>
  <c r="K139" i="3"/>
  <c r="K142" i="3"/>
  <c r="K143" i="3"/>
  <c r="E127" i="3"/>
  <c r="C47" i="8" s="1"/>
  <c r="F127" i="3"/>
  <c r="D47" i="8" s="1"/>
  <c r="G127" i="3"/>
  <c r="H127" i="3"/>
  <c r="I127" i="3"/>
  <c r="G47" i="8" s="1"/>
  <c r="J127" i="3"/>
  <c r="H47" i="8" s="1"/>
  <c r="K127" i="3"/>
  <c r="I47" i="8" s="1"/>
  <c r="L127" i="3"/>
  <c r="G105" i="3"/>
  <c r="K105" i="3"/>
  <c r="I107" i="3"/>
  <c r="I177" i="3" s="1"/>
  <c r="E108" i="3"/>
  <c r="E178" i="3" s="1"/>
  <c r="I108" i="3"/>
  <c r="K108" i="3"/>
  <c r="K178" i="3" s="1"/>
  <c r="G109" i="3"/>
  <c r="G179" i="3" s="1"/>
  <c r="K109" i="3"/>
  <c r="K179" i="3" s="1"/>
  <c r="G85" i="3"/>
  <c r="I85" i="3"/>
  <c r="I100" i="3" s="1"/>
  <c r="K85" i="3"/>
  <c r="E86" i="3"/>
  <c r="E153" i="3" s="1"/>
  <c r="G86" i="3"/>
  <c r="G153" i="3" s="1"/>
  <c r="K86" i="3"/>
  <c r="K153" i="3" s="1"/>
  <c r="G87" i="3"/>
  <c r="I87" i="3"/>
  <c r="I154" i="3" s="1"/>
  <c r="K87" i="3"/>
  <c r="K154" i="3" s="1"/>
  <c r="E88" i="3"/>
  <c r="E155" i="3" s="1"/>
  <c r="G88" i="3"/>
  <c r="G155" i="3" s="1"/>
  <c r="K88" i="3"/>
  <c r="K155" i="3" s="1"/>
  <c r="G89" i="3"/>
  <c r="G156" i="3" s="1"/>
  <c r="I89" i="3"/>
  <c r="I156" i="3" s="1"/>
  <c r="K89" i="3"/>
  <c r="E90" i="3"/>
  <c r="E157" i="3" s="1"/>
  <c r="G90" i="3"/>
  <c r="G157" i="3" s="1"/>
  <c r="K90" i="3"/>
  <c r="E91" i="3"/>
  <c r="E158" i="3" s="1"/>
  <c r="G91" i="3"/>
  <c r="G158" i="3" s="1"/>
  <c r="K91" i="3"/>
  <c r="K158" i="3" s="1"/>
  <c r="E92" i="3"/>
  <c r="E159" i="3" s="1"/>
  <c r="G92" i="3"/>
  <c r="G159" i="3" s="1"/>
  <c r="K92" i="3"/>
  <c r="K159" i="3" s="1"/>
  <c r="E93" i="3"/>
  <c r="E160" i="3" s="1"/>
  <c r="G93" i="3"/>
  <c r="G160" i="3" s="1"/>
  <c r="J93" i="3"/>
  <c r="J160" i="3" s="1"/>
  <c r="K93" i="3"/>
  <c r="E95" i="3"/>
  <c r="E162" i="3" s="1"/>
  <c r="G95" i="3"/>
  <c r="G162" i="3" s="1"/>
  <c r="K95" i="3"/>
  <c r="K162" i="3" s="1"/>
  <c r="E96" i="3"/>
  <c r="E163" i="3" s="1"/>
  <c r="G96" i="3"/>
  <c r="G163" i="3" s="1"/>
  <c r="K96" i="3"/>
  <c r="K163" i="3" s="1"/>
  <c r="E97" i="3"/>
  <c r="G97" i="3"/>
  <c r="G72" i="3"/>
  <c r="K72" i="3"/>
  <c r="E73" i="3"/>
  <c r="E140" i="3" s="1"/>
  <c r="G73" i="3"/>
  <c r="G140" i="3" s="1"/>
  <c r="K73" i="3"/>
  <c r="K140" i="3" s="1"/>
  <c r="E74" i="3"/>
  <c r="E141" i="3" s="1"/>
  <c r="G74" i="3"/>
  <c r="G141" i="3" s="1"/>
  <c r="J74" i="3"/>
  <c r="J141" i="3" s="1"/>
  <c r="K74" i="3"/>
  <c r="K141" i="3" s="1"/>
  <c r="E75" i="3"/>
  <c r="E142" i="3" s="1"/>
  <c r="G75" i="3"/>
  <c r="G142" i="3" s="1"/>
  <c r="K75" i="3"/>
  <c r="E76" i="3"/>
  <c r="E143" i="3" s="1"/>
  <c r="G76" i="3"/>
  <c r="G143" i="3" s="1"/>
  <c r="K76" i="3"/>
  <c r="F71" i="3"/>
  <c r="G71" i="3"/>
  <c r="H71" i="3"/>
  <c r="I71" i="3"/>
  <c r="J71" i="3"/>
  <c r="K71" i="3"/>
  <c r="L71" i="3"/>
  <c r="M71" i="3"/>
  <c r="N71" i="3"/>
  <c r="O71" i="3"/>
  <c r="P71" i="3"/>
  <c r="Q71" i="3"/>
  <c r="R71" i="3"/>
  <c r="S71" i="3"/>
  <c r="T71" i="3"/>
  <c r="U71" i="3"/>
  <c r="V71" i="3"/>
  <c r="W71" i="3"/>
  <c r="X71" i="3"/>
  <c r="Y71" i="3"/>
  <c r="Z71" i="3"/>
  <c r="AA71" i="3"/>
  <c r="AB71" i="3"/>
  <c r="D71" i="3"/>
  <c r="E71" i="3"/>
  <c r="E9" i="3"/>
  <c r="F9" i="3"/>
  <c r="G9" i="3"/>
  <c r="H9" i="3"/>
  <c r="I9" i="3"/>
  <c r="J9" i="3"/>
  <c r="K9" i="3"/>
  <c r="L9" i="3"/>
  <c r="E12" i="3"/>
  <c r="F12" i="3"/>
  <c r="G12" i="3"/>
  <c r="H12" i="3"/>
  <c r="I12" i="3"/>
  <c r="J12" i="3"/>
  <c r="K12" i="3"/>
  <c r="L12" i="3"/>
  <c r="E13" i="3"/>
  <c r="F13" i="3"/>
  <c r="G13" i="3"/>
  <c r="H13" i="3"/>
  <c r="I13" i="3"/>
  <c r="J13" i="3"/>
  <c r="K13" i="3"/>
  <c r="L13" i="3"/>
  <c r="E14" i="3"/>
  <c r="F14" i="3"/>
  <c r="G14" i="3"/>
  <c r="H14" i="3"/>
  <c r="I14" i="3"/>
  <c r="J14" i="3"/>
  <c r="K14" i="3"/>
  <c r="L14" i="3"/>
  <c r="E15" i="3"/>
  <c r="F15" i="3"/>
  <c r="G15" i="3"/>
  <c r="H15" i="3"/>
  <c r="I15" i="3"/>
  <c r="J15" i="3"/>
  <c r="K15" i="3"/>
  <c r="L15" i="3"/>
  <c r="E16" i="3"/>
  <c r="F16" i="3"/>
  <c r="G16" i="3"/>
  <c r="H16" i="3"/>
  <c r="I16" i="3"/>
  <c r="J16" i="3"/>
  <c r="K16" i="3"/>
  <c r="L16" i="3"/>
  <c r="E17" i="3"/>
  <c r="F17" i="3"/>
  <c r="G17" i="3"/>
  <c r="H17" i="3"/>
  <c r="I17" i="3"/>
  <c r="J17" i="3"/>
  <c r="K17" i="3"/>
  <c r="L17" i="3"/>
  <c r="E18" i="3"/>
  <c r="F18" i="3"/>
  <c r="G18" i="3"/>
  <c r="H18" i="3"/>
  <c r="I18" i="3"/>
  <c r="J18" i="3"/>
  <c r="K18" i="3"/>
  <c r="L18" i="3"/>
  <c r="E19" i="3"/>
  <c r="F19" i="3"/>
  <c r="G19" i="3"/>
  <c r="H19" i="3"/>
  <c r="I19" i="3"/>
  <c r="J19" i="3"/>
  <c r="K19" i="3"/>
  <c r="L19" i="3"/>
  <c r="E20" i="3"/>
  <c r="F20" i="3"/>
  <c r="G20" i="3"/>
  <c r="H20" i="3"/>
  <c r="I20" i="3"/>
  <c r="J20" i="3"/>
  <c r="K20" i="3"/>
  <c r="L20" i="3"/>
  <c r="E21" i="3"/>
  <c r="F21" i="3"/>
  <c r="G21" i="3"/>
  <c r="H21" i="3"/>
  <c r="I21" i="3"/>
  <c r="J21" i="3"/>
  <c r="K21" i="3"/>
  <c r="L21" i="3"/>
  <c r="E22" i="3"/>
  <c r="F22" i="3"/>
  <c r="G22" i="3"/>
  <c r="H22" i="3"/>
  <c r="I22" i="3"/>
  <c r="J22" i="3"/>
  <c r="K22" i="3"/>
  <c r="L22" i="3"/>
  <c r="E23" i="3"/>
  <c r="F23" i="3"/>
  <c r="G23" i="3"/>
  <c r="H23" i="3"/>
  <c r="I23" i="3"/>
  <c r="J23" i="3"/>
  <c r="K23" i="3"/>
  <c r="L23" i="3"/>
  <c r="E24" i="3"/>
  <c r="F24" i="3"/>
  <c r="G24" i="3"/>
  <c r="H24" i="3"/>
  <c r="I24" i="3"/>
  <c r="J24" i="3"/>
  <c r="K24" i="3"/>
  <c r="L24" i="3"/>
  <c r="E25" i="3"/>
  <c r="F25" i="3"/>
  <c r="G25" i="3"/>
  <c r="H25" i="3"/>
  <c r="I25" i="3"/>
  <c r="J25" i="3"/>
  <c r="K25" i="3"/>
  <c r="L25" i="3"/>
  <c r="E26" i="3"/>
  <c r="F26" i="3"/>
  <c r="G26" i="3"/>
  <c r="H26" i="3"/>
  <c r="I26" i="3"/>
  <c r="I76" i="3" s="1"/>
  <c r="I143" i="3" s="1"/>
  <c r="J26" i="3"/>
  <c r="J76" i="3" s="1"/>
  <c r="J143" i="3" s="1"/>
  <c r="K26" i="3"/>
  <c r="L26" i="3"/>
  <c r="E27" i="3"/>
  <c r="F27" i="3"/>
  <c r="G27" i="3"/>
  <c r="H27" i="3"/>
  <c r="I27" i="3"/>
  <c r="J27" i="3"/>
  <c r="K27" i="3"/>
  <c r="L27" i="3"/>
  <c r="E28" i="3"/>
  <c r="F28" i="3"/>
  <c r="G28" i="3"/>
  <c r="H28" i="3"/>
  <c r="I28" i="3"/>
  <c r="J28" i="3"/>
  <c r="K28" i="3"/>
  <c r="L28" i="3"/>
  <c r="E29" i="3"/>
  <c r="F29" i="3"/>
  <c r="G29" i="3"/>
  <c r="H29" i="3"/>
  <c r="I29" i="3"/>
  <c r="J29" i="3"/>
  <c r="K29" i="3"/>
  <c r="L29" i="3"/>
  <c r="E30" i="3"/>
  <c r="F30" i="3"/>
  <c r="G30" i="3"/>
  <c r="H30" i="3"/>
  <c r="I30" i="3"/>
  <c r="J30" i="3"/>
  <c r="K30" i="3"/>
  <c r="L30" i="3"/>
  <c r="E31" i="3"/>
  <c r="F31" i="3"/>
  <c r="G31" i="3"/>
  <c r="H31" i="3"/>
  <c r="I31" i="3"/>
  <c r="J31" i="3"/>
  <c r="K31" i="3"/>
  <c r="L31" i="3"/>
  <c r="E32" i="3"/>
  <c r="F32" i="3"/>
  <c r="G32" i="3"/>
  <c r="H32" i="3"/>
  <c r="I32" i="3"/>
  <c r="J32" i="3"/>
  <c r="K32" i="3"/>
  <c r="L32" i="3"/>
  <c r="E34" i="3"/>
  <c r="F34" i="3"/>
  <c r="F72" i="3" s="1"/>
  <c r="G34" i="3"/>
  <c r="H34" i="3"/>
  <c r="H72" i="3" s="1"/>
  <c r="H139" i="3" s="1"/>
  <c r="I34" i="3"/>
  <c r="I72" i="3" s="1"/>
  <c r="J34" i="3"/>
  <c r="J72" i="3" s="1"/>
  <c r="K34" i="3"/>
  <c r="L34" i="3"/>
  <c r="L72" i="3" s="1"/>
  <c r="E35" i="3"/>
  <c r="F35" i="3"/>
  <c r="F73" i="3" s="1"/>
  <c r="F140" i="3" s="1"/>
  <c r="G35" i="3"/>
  <c r="H35" i="3"/>
  <c r="H73" i="3" s="1"/>
  <c r="H140" i="3" s="1"/>
  <c r="I35" i="3"/>
  <c r="I73" i="3" s="1"/>
  <c r="I140" i="3" s="1"/>
  <c r="J35" i="3"/>
  <c r="J73" i="3" s="1"/>
  <c r="J140" i="3" s="1"/>
  <c r="K35" i="3"/>
  <c r="L35" i="3"/>
  <c r="L73" i="3" s="1"/>
  <c r="L140" i="3" s="1"/>
  <c r="E36" i="3"/>
  <c r="F36" i="3"/>
  <c r="F74" i="3" s="1"/>
  <c r="F141" i="3" s="1"/>
  <c r="G36" i="3"/>
  <c r="H36" i="3"/>
  <c r="H74" i="3" s="1"/>
  <c r="H141" i="3" s="1"/>
  <c r="I36" i="3"/>
  <c r="I74" i="3" s="1"/>
  <c r="I141" i="3" s="1"/>
  <c r="J36" i="3"/>
  <c r="K36" i="3"/>
  <c r="L36" i="3"/>
  <c r="L74" i="3" s="1"/>
  <c r="L141" i="3" s="1"/>
  <c r="E37" i="3"/>
  <c r="F37" i="3"/>
  <c r="F75" i="3" s="1"/>
  <c r="F142" i="3" s="1"/>
  <c r="G37" i="3"/>
  <c r="H37" i="3"/>
  <c r="H75" i="3" s="1"/>
  <c r="H142" i="3" s="1"/>
  <c r="I37" i="3"/>
  <c r="I75" i="3" s="1"/>
  <c r="I142" i="3" s="1"/>
  <c r="J37" i="3"/>
  <c r="J75" i="3" s="1"/>
  <c r="J142" i="3" s="1"/>
  <c r="K37" i="3"/>
  <c r="L37" i="3"/>
  <c r="L75" i="3" s="1"/>
  <c r="L142" i="3" s="1"/>
  <c r="E38" i="3"/>
  <c r="F38" i="3"/>
  <c r="G38" i="3"/>
  <c r="H38" i="3"/>
  <c r="I38" i="3"/>
  <c r="J38" i="3"/>
  <c r="K38" i="3"/>
  <c r="L38" i="3"/>
  <c r="E39" i="3"/>
  <c r="E85" i="3" s="1"/>
  <c r="F39" i="3"/>
  <c r="F85" i="3" s="1"/>
  <c r="G39" i="3"/>
  <c r="H39" i="3"/>
  <c r="H85" i="3" s="1"/>
  <c r="I39" i="3"/>
  <c r="J39" i="3"/>
  <c r="J85" i="3" s="1"/>
  <c r="K39" i="3"/>
  <c r="L39" i="3"/>
  <c r="L85" i="3" s="1"/>
  <c r="E40" i="3"/>
  <c r="F40" i="3"/>
  <c r="F86" i="3" s="1"/>
  <c r="F153" i="3" s="1"/>
  <c r="G40" i="3"/>
  <c r="H40" i="3"/>
  <c r="H86" i="3" s="1"/>
  <c r="H153" i="3" s="1"/>
  <c r="I40" i="3"/>
  <c r="I86" i="3" s="1"/>
  <c r="I153" i="3" s="1"/>
  <c r="J40" i="3"/>
  <c r="J86" i="3" s="1"/>
  <c r="J153" i="3" s="1"/>
  <c r="K40" i="3"/>
  <c r="L40" i="3"/>
  <c r="L86" i="3" s="1"/>
  <c r="L153" i="3" s="1"/>
  <c r="E41" i="3"/>
  <c r="E87" i="3" s="1"/>
  <c r="E154" i="3" s="1"/>
  <c r="F41" i="3"/>
  <c r="F87" i="3" s="1"/>
  <c r="F154" i="3" s="1"/>
  <c r="G41" i="3"/>
  <c r="H41" i="3"/>
  <c r="H87" i="3" s="1"/>
  <c r="H154" i="3" s="1"/>
  <c r="I41" i="3"/>
  <c r="J41" i="3"/>
  <c r="J87" i="3" s="1"/>
  <c r="J154" i="3" s="1"/>
  <c r="K41" i="3"/>
  <c r="L41" i="3"/>
  <c r="L87" i="3" s="1"/>
  <c r="L154" i="3" s="1"/>
  <c r="E42" i="3"/>
  <c r="F42" i="3"/>
  <c r="F88" i="3" s="1"/>
  <c r="F155" i="3" s="1"/>
  <c r="G42" i="3"/>
  <c r="H42" i="3"/>
  <c r="H88" i="3" s="1"/>
  <c r="H155" i="3" s="1"/>
  <c r="I42" i="3"/>
  <c r="I88" i="3" s="1"/>
  <c r="I155" i="3" s="1"/>
  <c r="J42" i="3"/>
  <c r="J88" i="3" s="1"/>
  <c r="J155" i="3" s="1"/>
  <c r="K42" i="3"/>
  <c r="L42" i="3"/>
  <c r="L88" i="3" s="1"/>
  <c r="L155" i="3" s="1"/>
  <c r="E43" i="3"/>
  <c r="E89" i="3" s="1"/>
  <c r="E156" i="3" s="1"/>
  <c r="F43" i="3"/>
  <c r="F89" i="3" s="1"/>
  <c r="G43" i="3"/>
  <c r="H43" i="3"/>
  <c r="H89" i="3" s="1"/>
  <c r="H156" i="3" s="1"/>
  <c r="I43" i="3"/>
  <c r="J43" i="3"/>
  <c r="J89" i="3" s="1"/>
  <c r="J156" i="3" s="1"/>
  <c r="K43" i="3"/>
  <c r="L43" i="3"/>
  <c r="L89" i="3" s="1"/>
  <c r="L156" i="3" s="1"/>
  <c r="E44" i="3"/>
  <c r="F44" i="3"/>
  <c r="F90" i="3" s="1"/>
  <c r="F157" i="3" s="1"/>
  <c r="G44" i="3"/>
  <c r="H44" i="3"/>
  <c r="H90" i="3" s="1"/>
  <c r="H157" i="3" s="1"/>
  <c r="I44" i="3"/>
  <c r="I90" i="3" s="1"/>
  <c r="I157" i="3" s="1"/>
  <c r="J44" i="3"/>
  <c r="J90" i="3" s="1"/>
  <c r="J157" i="3" s="1"/>
  <c r="K44" i="3"/>
  <c r="L44" i="3"/>
  <c r="L90" i="3" s="1"/>
  <c r="L157" i="3" s="1"/>
  <c r="E45" i="3"/>
  <c r="F45" i="3"/>
  <c r="F91" i="3" s="1"/>
  <c r="F158" i="3" s="1"/>
  <c r="G45" i="3"/>
  <c r="H45" i="3"/>
  <c r="H91" i="3" s="1"/>
  <c r="H158" i="3" s="1"/>
  <c r="I45" i="3"/>
  <c r="I91" i="3" s="1"/>
  <c r="J45" i="3"/>
  <c r="J91" i="3" s="1"/>
  <c r="J158" i="3" s="1"/>
  <c r="K45" i="3"/>
  <c r="L45" i="3"/>
  <c r="L91" i="3" s="1"/>
  <c r="L158" i="3" s="1"/>
  <c r="E46" i="3"/>
  <c r="F46" i="3"/>
  <c r="F92" i="3" s="1"/>
  <c r="F159" i="3" s="1"/>
  <c r="G46" i="3"/>
  <c r="H46" i="3"/>
  <c r="H92" i="3" s="1"/>
  <c r="H159" i="3" s="1"/>
  <c r="I46" i="3"/>
  <c r="I92" i="3" s="1"/>
  <c r="I159" i="3" s="1"/>
  <c r="J46" i="3"/>
  <c r="J92" i="3" s="1"/>
  <c r="J159" i="3" s="1"/>
  <c r="K46" i="3"/>
  <c r="L46" i="3"/>
  <c r="L92" i="3" s="1"/>
  <c r="L159" i="3" s="1"/>
  <c r="E47" i="3"/>
  <c r="F47" i="3"/>
  <c r="F93" i="3" s="1"/>
  <c r="F160" i="3" s="1"/>
  <c r="G47" i="3"/>
  <c r="H47" i="3"/>
  <c r="H93" i="3" s="1"/>
  <c r="H160" i="3" s="1"/>
  <c r="I47" i="3"/>
  <c r="I93" i="3" s="1"/>
  <c r="I160" i="3" s="1"/>
  <c r="J47" i="3"/>
  <c r="K47" i="3"/>
  <c r="L47" i="3"/>
  <c r="L93" i="3" s="1"/>
  <c r="L160" i="3" s="1"/>
  <c r="E48" i="3"/>
  <c r="F48" i="3"/>
  <c r="G48" i="3"/>
  <c r="H48" i="3"/>
  <c r="I48" i="3"/>
  <c r="J48" i="3"/>
  <c r="K48" i="3"/>
  <c r="L48" i="3"/>
  <c r="E49" i="3"/>
  <c r="F49" i="3"/>
  <c r="F95" i="3" s="1"/>
  <c r="F162" i="3" s="1"/>
  <c r="G49" i="3"/>
  <c r="H49" i="3"/>
  <c r="H95" i="3" s="1"/>
  <c r="H162" i="3" s="1"/>
  <c r="I49" i="3"/>
  <c r="I95" i="3" s="1"/>
  <c r="I162" i="3" s="1"/>
  <c r="J49" i="3"/>
  <c r="J95" i="3" s="1"/>
  <c r="J162" i="3" s="1"/>
  <c r="K49" i="3"/>
  <c r="L49" i="3"/>
  <c r="L95" i="3" s="1"/>
  <c r="L162" i="3" s="1"/>
  <c r="E50" i="3"/>
  <c r="F50" i="3"/>
  <c r="F96" i="3" s="1"/>
  <c r="F163" i="3" s="1"/>
  <c r="G50" i="3"/>
  <c r="H50" i="3"/>
  <c r="H96" i="3" s="1"/>
  <c r="H163" i="3" s="1"/>
  <c r="I50" i="3"/>
  <c r="I96" i="3" s="1"/>
  <c r="I163" i="3" s="1"/>
  <c r="J50" i="3"/>
  <c r="J96" i="3" s="1"/>
  <c r="J163" i="3" s="1"/>
  <c r="K50" i="3"/>
  <c r="L50" i="3"/>
  <c r="L96" i="3" s="1"/>
  <c r="L163" i="3" s="1"/>
  <c r="E51" i="3"/>
  <c r="F51" i="3"/>
  <c r="F97" i="3" s="1"/>
  <c r="G51" i="3"/>
  <c r="H51" i="3"/>
  <c r="H97" i="3" s="1"/>
  <c r="I51" i="3"/>
  <c r="I97" i="3" s="1"/>
  <c r="J51" i="3"/>
  <c r="J97" i="3" s="1"/>
  <c r="K51" i="3"/>
  <c r="K97" i="3" s="1"/>
  <c r="L51" i="3"/>
  <c r="L97" i="3" s="1"/>
  <c r="E52" i="3"/>
  <c r="E105" i="3" s="1"/>
  <c r="E175" i="3" s="1"/>
  <c r="F52" i="3"/>
  <c r="F105" i="3" s="1"/>
  <c r="G52" i="3"/>
  <c r="H52" i="3"/>
  <c r="H105" i="3" s="1"/>
  <c r="I52" i="3"/>
  <c r="I105" i="3" s="1"/>
  <c r="J52" i="3"/>
  <c r="J105" i="3" s="1"/>
  <c r="J175" i="3" s="1"/>
  <c r="K52" i="3"/>
  <c r="L52" i="3"/>
  <c r="L105" i="3" s="1"/>
  <c r="E53" i="3"/>
  <c r="F53" i="3"/>
  <c r="F106" i="3" s="1"/>
  <c r="F176" i="3" s="1"/>
  <c r="G53" i="3"/>
  <c r="G106" i="3" s="1"/>
  <c r="G176" i="3" s="1"/>
  <c r="H53" i="3"/>
  <c r="H106" i="3" s="1"/>
  <c r="H176" i="3" s="1"/>
  <c r="I53" i="3"/>
  <c r="I106" i="3" s="1"/>
  <c r="I176" i="3" s="1"/>
  <c r="J53" i="3"/>
  <c r="J106" i="3" s="1"/>
  <c r="J176" i="3" s="1"/>
  <c r="K53" i="3"/>
  <c r="K106" i="3" s="1"/>
  <c r="K176" i="3" s="1"/>
  <c r="L53" i="3"/>
  <c r="L106" i="3" s="1"/>
  <c r="L176" i="3" s="1"/>
  <c r="E54" i="3"/>
  <c r="E107" i="3" s="1"/>
  <c r="E177" i="3" s="1"/>
  <c r="F54" i="3"/>
  <c r="F107" i="3" s="1"/>
  <c r="F177" i="3" s="1"/>
  <c r="G54" i="3"/>
  <c r="G107" i="3" s="1"/>
  <c r="G177" i="3" s="1"/>
  <c r="H54" i="3"/>
  <c r="H107" i="3" s="1"/>
  <c r="H177" i="3" s="1"/>
  <c r="I54" i="3"/>
  <c r="J54" i="3"/>
  <c r="J107" i="3" s="1"/>
  <c r="J177" i="3" s="1"/>
  <c r="K54" i="3"/>
  <c r="K107" i="3" s="1"/>
  <c r="K177" i="3" s="1"/>
  <c r="L54" i="3"/>
  <c r="L107" i="3" s="1"/>
  <c r="L177" i="3" s="1"/>
  <c r="E55" i="3"/>
  <c r="F55" i="3"/>
  <c r="F108" i="3" s="1"/>
  <c r="F178" i="3" s="1"/>
  <c r="G55" i="3"/>
  <c r="G108" i="3" s="1"/>
  <c r="G178" i="3" s="1"/>
  <c r="H55" i="3"/>
  <c r="H108" i="3" s="1"/>
  <c r="H178" i="3" s="1"/>
  <c r="I55" i="3"/>
  <c r="J55" i="3"/>
  <c r="J108" i="3" s="1"/>
  <c r="J178" i="3" s="1"/>
  <c r="K55" i="3"/>
  <c r="L55" i="3"/>
  <c r="L108" i="3" s="1"/>
  <c r="L178" i="3" s="1"/>
  <c r="E56" i="3"/>
  <c r="E109" i="3" s="1"/>
  <c r="E179" i="3" s="1"/>
  <c r="F56" i="3"/>
  <c r="F109" i="3" s="1"/>
  <c r="F179" i="3" s="1"/>
  <c r="G56" i="3"/>
  <c r="H56" i="3"/>
  <c r="H109" i="3" s="1"/>
  <c r="H179" i="3" s="1"/>
  <c r="I56" i="3"/>
  <c r="I109" i="3" s="1"/>
  <c r="I179" i="3" s="1"/>
  <c r="J56" i="3"/>
  <c r="J109" i="3" s="1"/>
  <c r="J179" i="3" s="1"/>
  <c r="K56" i="3"/>
  <c r="L56" i="3"/>
  <c r="L109" i="3" s="1"/>
  <c r="L179" i="3" s="1"/>
  <c r="E57" i="3"/>
  <c r="E110" i="3" s="1"/>
  <c r="E180" i="3" s="1"/>
  <c r="F57" i="3"/>
  <c r="F110" i="3" s="1"/>
  <c r="F180" i="3" s="1"/>
  <c r="G57" i="3"/>
  <c r="G110" i="3" s="1"/>
  <c r="G180" i="3" s="1"/>
  <c r="H57" i="3"/>
  <c r="H110" i="3" s="1"/>
  <c r="H180" i="3" s="1"/>
  <c r="I57" i="3"/>
  <c r="I110" i="3" s="1"/>
  <c r="I180" i="3" s="1"/>
  <c r="J57" i="3"/>
  <c r="J110" i="3" s="1"/>
  <c r="J180" i="3" s="1"/>
  <c r="K57" i="3"/>
  <c r="K110" i="3" s="1"/>
  <c r="K180" i="3" s="1"/>
  <c r="L57" i="3"/>
  <c r="L110" i="3" s="1"/>
  <c r="L180" i="3" s="1"/>
  <c r="E58" i="3"/>
  <c r="F58" i="3"/>
  <c r="G58" i="3"/>
  <c r="H58" i="3"/>
  <c r="I58" i="3"/>
  <c r="J58" i="3"/>
  <c r="K58" i="3"/>
  <c r="L58" i="3"/>
  <c r="E59" i="3"/>
  <c r="F59" i="3"/>
  <c r="G59" i="3"/>
  <c r="H59" i="3"/>
  <c r="I59" i="3"/>
  <c r="J59" i="3"/>
  <c r="K59" i="3"/>
  <c r="L59" i="3"/>
  <c r="E60" i="3"/>
  <c r="F60" i="3"/>
  <c r="G60" i="3"/>
  <c r="H60" i="3"/>
  <c r="I60" i="3"/>
  <c r="J60" i="3"/>
  <c r="K60" i="3"/>
  <c r="L60" i="3"/>
  <c r="E61" i="3"/>
  <c r="F61" i="3"/>
  <c r="G61" i="3"/>
  <c r="H61" i="3"/>
  <c r="I61" i="3"/>
  <c r="J61" i="3"/>
  <c r="K61" i="3"/>
  <c r="L61" i="3"/>
  <c r="E62" i="3"/>
  <c r="E117" i="3" s="1"/>
  <c r="F62" i="3"/>
  <c r="F117" i="3" s="1"/>
  <c r="G62" i="3"/>
  <c r="H62" i="3"/>
  <c r="H117" i="3" s="1"/>
  <c r="I62" i="3"/>
  <c r="I117" i="3" s="1"/>
  <c r="J62" i="3"/>
  <c r="J117" i="3" s="1"/>
  <c r="K62" i="3"/>
  <c r="K117" i="3" s="1"/>
  <c r="L62" i="3"/>
  <c r="L117" i="3" s="1"/>
  <c r="B10" i="8"/>
  <c r="AF113" i="5"/>
  <c r="AG100" i="5"/>
  <c r="AF100" i="5" s="1"/>
  <c r="AG79" i="5"/>
  <c r="AF79" i="5" s="1"/>
  <c r="AC122" i="5"/>
  <c r="AD122" i="5"/>
  <c r="AE122" i="5"/>
  <c r="AF122" i="5"/>
  <c r="AG122" i="5"/>
  <c r="AC127" i="5"/>
  <c r="AA9" i="8" s="1"/>
  <c r="AD127" i="5"/>
  <c r="AB9" i="8" s="1"/>
  <c r="AE127" i="5"/>
  <c r="AC9" i="8" s="1"/>
  <c r="AF127" i="5"/>
  <c r="AD9" i="8" s="1"/>
  <c r="AG127" i="5"/>
  <c r="AE9" i="8" s="1"/>
  <c r="AC9" i="5"/>
  <c r="AD9" i="5"/>
  <c r="AD37" i="5" s="1"/>
  <c r="AE9" i="5"/>
  <c r="AE15" i="5" s="1"/>
  <c r="AF9" i="5"/>
  <c r="AF19" i="5" s="1"/>
  <c r="AG9" i="5"/>
  <c r="AG27" i="5" s="1"/>
  <c r="AD12" i="5"/>
  <c r="AE13" i="5"/>
  <c r="AC17" i="5"/>
  <c r="AG21" i="5"/>
  <c r="AF24" i="5"/>
  <c r="AC27" i="5"/>
  <c r="AF39" i="5"/>
  <c r="AF45" i="5"/>
  <c r="AE14" i="6"/>
  <c r="AD42" i="6"/>
  <c r="AE42" i="6"/>
  <c r="AE100" i="6" s="1"/>
  <c r="AE36" i="6"/>
  <c r="AD24" i="6"/>
  <c r="AE44" i="6"/>
  <c r="AE35" i="6"/>
  <c r="AE31" i="6"/>
  <c r="AE29" i="6"/>
  <c r="AE23" i="6"/>
  <c r="AE13" i="6"/>
  <c r="AE87" i="6" s="1"/>
  <c r="AE50" i="6"/>
  <c r="AD44" i="6"/>
  <c r="AE40" i="6"/>
  <c r="AE34" i="6"/>
  <c r="AD31" i="6"/>
  <c r="AD30" i="6"/>
  <c r="AE28" i="6"/>
  <c r="AE25" i="6"/>
  <c r="AE91" i="6" s="1"/>
  <c r="AE117" i="6" s="1"/>
  <c r="AE22" i="6"/>
  <c r="AE16" i="6"/>
  <c r="AE30" i="6"/>
  <c r="AE18" i="6"/>
  <c r="AE48" i="6"/>
  <c r="AE43" i="6"/>
  <c r="AE38" i="6"/>
  <c r="AE33" i="6"/>
  <c r="AE27" i="6"/>
  <c r="AE24" i="6"/>
  <c r="AE21" i="6"/>
  <c r="AE15" i="6"/>
  <c r="AD47" i="6"/>
  <c r="AD38" i="6"/>
  <c r="AD28" i="6"/>
  <c r="AD50" i="6"/>
  <c r="AD46" i="6"/>
  <c r="AD43" i="6"/>
  <c r="AD40" i="6"/>
  <c r="AD32" i="6"/>
  <c r="AD96" i="6" s="1"/>
  <c r="AD19" i="6"/>
  <c r="AD15" i="6"/>
  <c r="AD35" i="6"/>
  <c r="AD39" i="6"/>
  <c r="AD36" i="6"/>
  <c r="AD34" i="6"/>
  <c r="AD27" i="6"/>
  <c r="AD22" i="6"/>
  <c r="AG44" i="6"/>
  <c r="AD23" i="6"/>
  <c r="AD20" i="6"/>
  <c r="AD89" i="6" s="1"/>
  <c r="AF44" i="6"/>
  <c r="AF40" i="6"/>
  <c r="AF28" i="6"/>
  <c r="AG45" i="6"/>
  <c r="AF46" i="6"/>
  <c r="AF45" i="6"/>
  <c r="AF41" i="6"/>
  <c r="AF26" i="6"/>
  <c r="AE49" i="6"/>
  <c r="AE47" i="6"/>
  <c r="AE46" i="6"/>
  <c r="AE45" i="6"/>
  <c r="AF42" i="6"/>
  <c r="AE41" i="6"/>
  <c r="AE39" i="6"/>
  <c r="AE37" i="6"/>
  <c r="AE98" i="6" s="1"/>
  <c r="AE124" i="6" s="1"/>
  <c r="AG28" i="6"/>
  <c r="AE26" i="6"/>
  <c r="AF24" i="6"/>
  <c r="AE20" i="6"/>
  <c r="AF18" i="6"/>
  <c r="AE12" i="6"/>
  <c r="AG49" i="6"/>
  <c r="AC48" i="6"/>
  <c r="AG33" i="6"/>
  <c r="AF50" i="6"/>
  <c r="AF49" i="6"/>
  <c r="AF48" i="6"/>
  <c r="AG37" i="6"/>
  <c r="AG36" i="6"/>
  <c r="AG97" i="6" s="1"/>
  <c r="AF34" i="6"/>
  <c r="AF33" i="6"/>
  <c r="AF32" i="6"/>
  <c r="AG21" i="6"/>
  <c r="AG20" i="6"/>
  <c r="AF15" i="6"/>
  <c r="AF12" i="6"/>
  <c r="AG48" i="6"/>
  <c r="AG32" i="6"/>
  <c r="AC16" i="6"/>
  <c r="AG12" i="6"/>
  <c r="AG41" i="6"/>
  <c r="AG40" i="6"/>
  <c r="AF38" i="6"/>
  <c r="AF37" i="6"/>
  <c r="AF36" i="6"/>
  <c r="AG25" i="6"/>
  <c r="AG24" i="6"/>
  <c r="AC24" i="6"/>
  <c r="AF22" i="6"/>
  <c r="AF21" i="6"/>
  <c r="AF20" i="6"/>
  <c r="AF16" i="6"/>
  <c r="AF13" i="6"/>
  <c r="AG47" i="6"/>
  <c r="AG43" i="6"/>
  <c r="AG39" i="6"/>
  <c r="AG98" i="6" s="1"/>
  <c r="AG124" i="6" s="1"/>
  <c r="AG35" i="6"/>
  <c r="AG31" i="6"/>
  <c r="AG27" i="6"/>
  <c r="AG23" i="6"/>
  <c r="AG90" i="6" s="1"/>
  <c r="AG16" i="6"/>
  <c r="AD17" i="6"/>
  <c r="AD12" i="6"/>
  <c r="AD16" i="6"/>
  <c r="AD21" i="6"/>
  <c r="AD25" i="6"/>
  <c r="AD29" i="6"/>
  <c r="AD33" i="6"/>
  <c r="AD37" i="6"/>
  <c r="AD41" i="6"/>
  <c r="AD45" i="6"/>
  <c r="AD101" i="6" s="1"/>
  <c r="AD49" i="6"/>
  <c r="AD13" i="6"/>
  <c r="AD18" i="6"/>
  <c r="AE106" i="6"/>
  <c r="AD106" i="6" s="1"/>
  <c r="BP106" i="6"/>
  <c r="CZ106" i="6"/>
  <c r="AG17" i="6"/>
  <c r="AG13" i="6"/>
  <c r="AG18" i="6"/>
  <c r="AG22" i="6"/>
  <c r="AG26" i="6"/>
  <c r="AG30" i="6"/>
  <c r="AG95" i="6" s="1"/>
  <c r="AG34" i="6"/>
  <c r="AG38" i="6"/>
  <c r="AG42" i="6"/>
  <c r="AG46" i="6"/>
  <c r="AG50" i="6"/>
  <c r="AG14" i="6"/>
  <c r="AG19" i="6"/>
  <c r="AC17" i="6"/>
  <c r="AC42" i="6"/>
  <c r="AE132" i="6"/>
  <c r="BO132" i="6"/>
  <c r="CY132" i="6" s="1"/>
  <c r="BP132" i="6"/>
  <c r="CZ132" i="6" s="1"/>
  <c r="AF47" i="6"/>
  <c r="AF43" i="6"/>
  <c r="AF39" i="6"/>
  <c r="AF98" i="6" s="1"/>
  <c r="AF124" i="6" s="1"/>
  <c r="AF35" i="6"/>
  <c r="AF31" i="6"/>
  <c r="AF27" i="6"/>
  <c r="AF23" i="6"/>
  <c r="AF90" i="6" s="1"/>
  <c r="AF19" i="6"/>
  <c r="AF14" i="6"/>
  <c r="AE12" i="7"/>
  <c r="AE17" i="7"/>
  <c r="AE88" i="7" s="1"/>
  <c r="AC12" i="7"/>
  <c r="AC17" i="7"/>
  <c r="AF53" i="6"/>
  <c r="AF55" i="6"/>
  <c r="AF84" i="6" s="1"/>
  <c r="AF110" i="6" s="1"/>
  <c r="AF57" i="6"/>
  <c r="AF59" i="6"/>
  <c r="AF61" i="6"/>
  <c r="AF63" i="6"/>
  <c r="AF92" i="6" s="1"/>
  <c r="AF118" i="6"/>
  <c r="AF65" i="6"/>
  <c r="AF67" i="6"/>
  <c r="AF69" i="6"/>
  <c r="AF71" i="6"/>
  <c r="AF54" i="6"/>
  <c r="AF56" i="6"/>
  <c r="AF85" i="6" s="1"/>
  <c r="AF58" i="6"/>
  <c r="AF60" i="6"/>
  <c r="AF89" i="6" s="1"/>
  <c r="AF62" i="6"/>
  <c r="AF64" i="6"/>
  <c r="AF66" i="6"/>
  <c r="AF68" i="6"/>
  <c r="AF97" i="6" s="1"/>
  <c r="AF123" i="6" s="1"/>
  <c r="AF70" i="6"/>
  <c r="AF72" i="6"/>
  <c r="AD53" i="6"/>
  <c r="AD55" i="6"/>
  <c r="AD84" i="6" s="1"/>
  <c r="BN84" i="6" s="1"/>
  <c r="AD57" i="6"/>
  <c r="AD59" i="6"/>
  <c r="AD88" i="6" s="1"/>
  <c r="AD61" i="6"/>
  <c r="AD63" i="6"/>
  <c r="AD65" i="6"/>
  <c r="AD67" i="6"/>
  <c r="AD69" i="6"/>
  <c r="AD71" i="6"/>
  <c r="AD54" i="6"/>
  <c r="AD56" i="6"/>
  <c r="AD58" i="6"/>
  <c r="AD87" i="6" s="1"/>
  <c r="AD113" i="6"/>
  <c r="AD60" i="6"/>
  <c r="AD62" i="6"/>
  <c r="AD64" i="6"/>
  <c r="AD66" i="6"/>
  <c r="AD95" i="6" s="1"/>
  <c r="AD121" i="6" s="1"/>
  <c r="AD68" i="6"/>
  <c r="AD70" i="6"/>
  <c r="AD72" i="6"/>
  <c r="AG54" i="6"/>
  <c r="AG56" i="6"/>
  <c r="AG85" i="6"/>
  <c r="AG111" i="6" s="1"/>
  <c r="AG58" i="6"/>
  <c r="AG60" i="6"/>
  <c r="AG62" i="6"/>
  <c r="AG91" i="6" s="1"/>
  <c r="AG117" i="6" s="1"/>
  <c r="AG64" i="6"/>
  <c r="AG66" i="6"/>
  <c r="AG68" i="6"/>
  <c r="AG70" i="6"/>
  <c r="AG99" i="6" s="1"/>
  <c r="AG72" i="6"/>
  <c r="AG53" i="6"/>
  <c r="AG82" i="6" s="1"/>
  <c r="AG108" i="6" s="1"/>
  <c r="AG55" i="6"/>
  <c r="AG57" i="6"/>
  <c r="AG86" i="6" s="1"/>
  <c r="AG59" i="6"/>
  <c r="AG61" i="6"/>
  <c r="AG63" i="6"/>
  <c r="AG65" i="6"/>
  <c r="AG94" i="6" s="1"/>
  <c r="AG67" i="6"/>
  <c r="AG69" i="6"/>
  <c r="AG71" i="6"/>
  <c r="AE54" i="6"/>
  <c r="AE83" i="6" s="1"/>
  <c r="AE56" i="6"/>
  <c r="AE58" i="6"/>
  <c r="AE60" i="6"/>
  <c r="AE62" i="6"/>
  <c r="AE64" i="6"/>
  <c r="AE66" i="6"/>
  <c r="AE68" i="6"/>
  <c r="AE97" i="6" s="1"/>
  <c r="AE70" i="6"/>
  <c r="AE72" i="6"/>
  <c r="AE53" i="6"/>
  <c r="AE55" i="6"/>
  <c r="AE57" i="6"/>
  <c r="AE86" i="6"/>
  <c r="AE112" i="6" s="1"/>
  <c r="AE59" i="6"/>
  <c r="AE88" i="6" s="1"/>
  <c r="AE114" i="6" s="1"/>
  <c r="AE61" i="6"/>
  <c r="AE63" i="6"/>
  <c r="AE92" i="6" s="1"/>
  <c r="AE118" i="6" s="1"/>
  <c r="AE65" i="6"/>
  <c r="AE67" i="6"/>
  <c r="AE69" i="6"/>
  <c r="AE71" i="6"/>
  <c r="AC66" i="6"/>
  <c r="AC55" i="6"/>
  <c r="AC63" i="6"/>
  <c r="AC83" i="7"/>
  <c r="AE84" i="7"/>
  <c r="AE86" i="7"/>
  <c r="AE83" i="7"/>
  <c r="CY83" i="7" s="1"/>
  <c r="AE85" i="7"/>
  <c r="AE93" i="6"/>
  <c r="AE85" i="6"/>
  <c r="AE111" i="6" s="1"/>
  <c r="AD97" i="6"/>
  <c r="AD123" i="6" s="1"/>
  <c r="AD100" i="6"/>
  <c r="AD126" i="6" s="1"/>
  <c r="AF100" i="6"/>
  <c r="AF126" i="6" s="1"/>
  <c r="AE94" i="6"/>
  <c r="AE120" i="6" s="1"/>
  <c r="AE84" i="6"/>
  <c r="AE90" i="6"/>
  <c r="AE116" i="6" s="1"/>
  <c r="AE82" i="6"/>
  <c r="AE95" i="6"/>
  <c r="AE121" i="6"/>
  <c r="AG123" i="6"/>
  <c r="AF99" i="6"/>
  <c r="AF125" i="6"/>
  <c r="AG96" i="6"/>
  <c r="AG122" i="6"/>
  <c r="AG93" i="6"/>
  <c r="AG119" i="6"/>
  <c r="AD110" i="6"/>
  <c r="AD132" i="6"/>
  <c r="BN132" i="6"/>
  <c r="CX132" i="6" s="1"/>
  <c r="AE99" i="6"/>
  <c r="AE125" i="6" s="1"/>
  <c r="AF87" i="6"/>
  <c r="AF113" i="6" s="1"/>
  <c r="AG83" i="6"/>
  <c r="AF82" i="6"/>
  <c r="AG92" i="6"/>
  <c r="AG118" i="6"/>
  <c r="AG84" i="6"/>
  <c r="AG110" i="6"/>
  <c r="AD114" i="6"/>
  <c r="AF111" i="6"/>
  <c r="AG112" i="6"/>
  <c r="DA82" i="6"/>
  <c r="DA108" i="6" s="1"/>
  <c r="AD99" i="6"/>
  <c r="AD125" i="6" s="1"/>
  <c r="AD91" i="6"/>
  <c r="AD117" i="6" s="1"/>
  <c r="AF83" i="6"/>
  <c r="CZ83" i="6" s="1"/>
  <c r="CZ109" i="6"/>
  <c r="AF86" i="6"/>
  <c r="AF112" i="6"/>
  <c r="CZ82" i="6"/>
  <c r="CZ108" i="6" s="1"/>
  <c r="AG100" i="6"/>
  <c r="AG126" i="6" s="1"/>
  <c r="AG89" i="6"/>
  <c r="AG115" i="6" s="1"/>
  <c r="CY82" i="6"/>
  <c r="CY108" i="6" s="1"/>
  <c r="AG87" i="6"/>
  <c r="BO106" i="6"/>
  <c r="CY106" i="6" s="1"/>
  <c r="AG88" i="6"/>
  <c r="AG114" i="6"/>
  <c r="AF115" i="6"/>
  <c r="BO83" i="7"/>
  <c r="BM83" i="7"/>
  <c r="CW83" i="7"/>
  <c r="N9" i="7"/>
  <c r="N17" i="7" s="1"/>
  <c r="O9" i="7"/>
  <c r="P9" i="7"/>
  <c r="P17" i="7" s="1"/>
  <c r="Q9" i="7"/>
  <c r="R9" i="7"/>
  <c r="R17" i="7" s="1"/>
  <c r="S9" i="7"/>
  <c r="T9" i="7"/>
  <c r="T17" i="7" s="1"/>
  <c r="U9" i="7"/>
  <c r="V9" i="7"/>
  <c r="V17" i="7" s="1"/>
  <c r="W9" i="7"/>
  <c r="X9" i="7"/>
  <c r="X17" i="7"/>
  <c r="Y9" i="7"/>
  <c r="Z9" i="7"/>
  <c r="Z17" i="7"/>
  <c r="AA9" i="7"/>
  <c r="AB9" i="7"/>
  <c r="AB17" i="7"/>
  <c r="M9" i="7"/>
  <c r="N9" i="5"/>
  <c r="O9" i="5"/>
  <c r="P9" i="5"/>
  <c r="P38" i="5" s="1"/>
  <c r="Q9" i="5"/>
  <c r="Q17" i="5" s="1"/>
  <c r="R9" i="5"/>
  <c r="S9" i="5"/>
  <c r="T9" i="5"/>
  <c r="T31" i="5" s="1"/>
  <c r="U9" i="5"/>
  <c r="U40" i="5" s="1"/>
  <c r="V9" i="5"/>
  <c r="V31" i="5" s="1"/>
  <c r="W9" i="5"/>
  <c r="X9" i="5"/>
  <c r="X17" i="5" s="1"/>
  <c r="Y9" i="5"/>
  <c r="Y39" i="5" s="1"/>
  <c r="Z9" i="5"/>
  <c r="AA9" i="5"/>
  <c r="AB9" i="5"/>
  <c r="AB31" i="5" s="1"/>
  <c r="M9" i="5"/>
  <c r="M29" i="5" s="1"/>
  <c r="AE108" i="6"/>
  <c r="AC132" i="6"/>
  <c r="BM132" i="6"/>
  <c r="CW132" i="6" s="1"/>
  <c r="BQ82" i="6"/>
  <c r="BQ108" i="6" s="1"/>
  <c r="BP83" i="6"/>
  <c r="BP109" i="6" s="1"/>
  <c r="AF108" i="6"/>
  <c r="AF109" i="6"/>
  <c r="AA30" i="5"/>
  <c r="AA61" i="5"/>
  <c r="AA31" i="5"/>
  <c r="W30" i="5"/>
  <c r="W61" i="5"/>
  <c r="W31" i="5"/>
  <c r="S30" i="5"/>
  <c r="S61" i="5"/>
  <c r="S31" i="5"/>
  <c r="O30" i="5"/>
  <c r="O61" i="5"/>
  <c r="O31" i="5"/>
  <c r="R30" i="5"/>
  <c r="B89" i="8"/>
  <c r="B88" i="8"/>
  <c r="B81" i="8"/>
  <c r="B80" i="8"/>
  <c r="B73" i="8"/>
  <c r="B72" i="8"/>
  <c r="K36" i="8"/>
  <c r="O36" i="8"/>
  <c r="S36" i="8"/>
  <c r="W36" i="8"/>
  <c r="B37" i="8"/>
  <c r="B36" i="8"/>
  <c r="B31" i="8"/>
  <c r="CH109" i="7"/>
  <c r="L36" i="8" s="1"/>
  <c r="CI109" i="7"/>
  <c r="M36" i="8" s="1"/>
  <c r="CJ109" i="7"/>
  <c r="N36" i="8" s="1"/>
  <c r="CK109" i="7"/>
  <c r="CL109" i="7"/>
  <c r="P36" i="8" s="1"/>
  <c r="CM109" i="7"/>
  <c r="Q36" i="8" s="1"/>
  <c r="CN109" i="7"/>
  <c r="R36" i="8" s="1"/>
  <c r="CO109" i="7"/>
  <c r="CP109" i="7"/>
  <c r="T36" i="8" s="1"/>
  <c r="CQ109" i="7"/>
  <c r="U36" i="8" s="1"/>
  <c r="CR109" i="7"/>
  <c r="V36" i="8" s="1"/>
  <c r="CS109" i="7"/>
  <c r="CT109" i="7"/>
  <c r="X36" i="8" s="1"/>
  <c r="CU109" i="7"/>
  <c r="Y36" i="8" s="1"/>
  <c r="CV109" i="7"/>
  <c r="Z36" i="8" s="1"/>
  <c r="CG109" i="7"/>
  <c r="AX109" i="7"/>
  <c r="L30" i="8" s="1"/>
  <c r="AY109" i="7"/>
  <c r="M30" i="8" s="1"/>
  <c r="AZ109" i="7"/>
  <c r="N30" i="8" s="1"/>
  <c r="BA109" i="7"/>
  <c r="O30" i="8"/>
  <c r="BB109" i="7"/>
  <c r="P30" i="8" s="1"/>
  <c r="BC109" i="7"/>
  <c r="Q30" i="8"/>
  <c r="BD109" i="7"/>
  <c r="R30" i="8" s="1"/>
  <c r="BE109" i="7"/>
  <c r="S30" i="8" s="1"/>
  <c r="BF109" i="7"/>
  <c r="T30" i="8" s="1"/>
  <c r="BG109" i="7"/>
  <c r="U30" i="8"/>
  <c r="BH109" i="7"/>
  <c r="V30" i="8" s="1"/>
  <c r="BI109" i="7"/>
  <c r="W30" i="8"/>
  <c r="BJ109" i="7"/>
  <c r="X30" i="8" s="1"/>
  <c r="BK109" i="7"/>
  <c r="Y30" i="8"/>
  <c r="BL109" i="7"/>
  <c r="Z30" i="8" s="1"/>
  <c r="AW109" i="7"/>
  <c r="K30" i="8" s="1"/>
  <c r="B30" i="8"/>
  <c r="B55" i="8"/>
  <c r="B60" i="8"/>
  <c r="B65" i="8"/>
  <c r="B54" i="8"/>
  <c r="B24" i="8"/>
  <c r="B25" i="8"/>
  <c r="P24" i="8"/>
  <c r="X24" i="8"/>
  <c r="B9" i="8"/>
  <c r="B15" i="8"/>
  <c r="B17" i="8"/>
  <c r="B19" i="8"/>
  <c r="N109" i="7"/>
  <c r="L24" i="8" s="1"/>
  <c r="O109" i="7"/>
  <c r="M24" i="8" s="1"/>
  <c r="P109" i="7"/>
  <c r="N24" i="8" s="1"/>
  <c r="Q109" i="7"/>
  <c r="O24" i="8"/>
  <c r="R109" i="7"/>
  <c r="S109" i="7"/>
  <c r="Q24" i="8" s="1"/>
  <c r="T109" i="7"/>
  <c r="R24" i="8" s="1"/>
  <c r="U109" i="7"/>
  <c r="S24" i="8"/>
  <c r="V109" i="7"/>
  <c r="T24" i="8" s="1"/>
  <c r="W109" i="7"/>
  <c r="U24" i="8" s="1"/>
  <c r="X109" i="7"/>
  <c r="V24" i="8" s="1"/>
  <c r="Y109" i="7"/>
  <c r="W24" i="8"/>
  <c r="Z109" i="7"/>
  <c r="AA109" i="7"/>
  <c r="Y24" i="8" s="1"/>
  <c r="AB109" i="7"/>
  <c r="Z24" i="8" s="1"/>
  <c r="M109" i="7"/>
  <c r="K24" i="8" s="1"/>
  <c r="N9" i="6"/>
  <c r="O9" i="6"/>
  <c r="O17" i="6"/>
  <c r="P9" i="6"/>
  <c r="Q9" i="6"/>
  <c r="Q17" i="6"/>
  <c r="R9" i="6"/>
  <c r="S9" i="6"/>
  <c r="S17" i="6"/>
  <c r="T9" i="6"/>
  <c r="U9" i="6"/>
  <c r="V9" i="6"/>
  <c r="W9" i="6"/>
  <c r="W17" i="6"/>
  <c r="X9" i="6"/>
  <c r="Y9" i="6"/>
  <c r="Y17" i="6"/>
  <c r="Z9" i="6"/>
  <c r="AA9" i="6"/>
  <c r="AA17" i="6" s="1"/>
  <c r="AB9" i="6"/>
  <c r="M9" i="6"/>
  <c r="BW101" i="7"/>
  <c r="AM101" i="7"/>
  <c r="BW100" i="7"/>
  <c r="AM100" i="7"/>
  <c r="BW99" i="7"/>
  <c r="AM99" i="7"/>
  <c r="BW98" i="7"/>
  <c r="AM98" i="7"/>
  <c r="BW97" i="7"/>
  <c r="AM97" i="7"/>
  <c r="BW96" i="7"/>
  <c r="AM96" i="7"/>
  <c r="BW95" i="7"/>
  <c r="AM95" i="7"/>
  <c r="BW94" i="7"/>
  <c r="AM94" i="7"/>
  <c r="BW93" i="7"/>
  <c r="AM93" i="7"/>
  <c r="BW92" i="7"/>
  <c r="AM92" i="7"/>
  <c r="BW91" i="7"/>
  <c r="AM91" i="7"/>
  <c r="BW90" i="7"/>
  <c r="AM90" i="7"/>
  <c r="BW89" i="7"/>
  <c r="AM89" i="7"/>
  <c r="BW88" i="7"/>
  <c r="AM88" i="7"/>
  <c r="BW87" i="7"/>
  <c r="AM87" i="7"/>
  <c r="BW86" i="7"/>
  <c r="AM86" i="7"/>
  <c r="BO86" i="7" s="1"/>
  <c r="BW85" i="7"/>
  <c r="AM85" i="7"/>
  <c r="BW84" i="7"/>
  <c r="AM84" i="7"/>
  <c r="B49" i="7"/>
  <c r="AB69" i="7"/>
  <c r="Z69" i="7"/>
  <c r="X69" i="7"/>
  <c r="V69" i="7"/>
  <c r="T70" i="7"/>
  <c r="R70" i="7"/>
  <c r="P70" i="7"/>
  <c r="N70" i="7"/>
  <c r="AB141" i="6"/>
  <c r="Z72" i="8"/>
  <c r="AA141" i="6"/>
  <c r="Y72" i="8"/>
  <c r="Z141" i="6"/>
  <c r="X72" i="8"/>
  <c r="Y141" i="6"/>
  <c r="W72" i="8"/>
  <c r="X141" i="6"/>
  <c r="V72" i="8"/>
  <c r="W141" i="6"/>
  <c r="U72" i="8"/>
  <c r="V141" i="6"/>
  <c r="T72" i="8"/>
  <c r="U141" i="6"/>
  <c r="S72" i="8"/>
  <c r="T141" i="6"/>
  <c r="R72" i="8"/>
  <c r="S141" i="6"/>
  <c r="Q72" i="8"/>
  <c r="R141" i="6"/>
  <c r="P72" i="8"/>
  <c r="Q141" i="6"/>
  <c r="O72" i="8"/>
  <c r="P141" i="6"/>
  <c r="N72" i="8"/>
  <c r="O141" i="6"/>
  <c r="M72" i="8"/>
  <c r="N141" i="6"/>
  <c r="L72" i="8"/>
  <c r="M141" i="6"/>
  <c r="K72" i="8"/>
  <c r="AB135" i="6"/>
  <c r="AA135" i="6"/>
  <c r="Z135" i="6"/>
  <c r="Y135" i="6"/>
  <c r="X135" i="6"/>
  <c r="W135" i="6"/>
  <c r="V135" i="6"/>
  <c r="U135" i="6"/>
  <c r="T135" i="6"/>
  <c r="S135" i="6"/>
  <c r="R135" i="6"/>
  <c r="Q135" i="6"/>
  <c r="P135" i="6"/>
  <c r="O135" i="6"/>
  <c r="N135" i="6"/>
  <c r="M135" i="6"/>
  <c r="BL141" i="6"/>
  <c r="Z80" i="8"/>
  <c r="BK141" i="6"/>
  <c r="Y80" i="8"/>
  <c r="BJ141" i="6"/>
  <c r="X80" i="8"/>
  <c r="BI141" i="6"/>
  <c r="W80" i="8"/>
  <c r="BH141" i="6"/>
  <c r="V80" i="8"/>
  <c r="BG141" i="6"/>
  <c r="U80" i="8"/>
  <c r="BF141" i="6"/>
  <c r="T80" i="8"/>
  <c r="BE141" i="6"/>
  <c r="S80" i="8"/>
  <c r="R80" i="8"/>
  <c r="Q80" i="8"/>
  <c r="P80" i="8"/>
  <c r="O80" i="8"/>
  <c r="N80" i="8"/>
  <c r="M80" i="8"/>
  <c r="L80" i="8"/>
  <c r="K80" i="8"/>
  <c r="BL135" i="6"/>
  <c r="BK135" i="6"/>
  <c r="BJ135" i="6"/>
  <c r="BI135" i="6"/>
  <c r="BH135" i="6"/>
  <c r="BG135" i="6"/>
  <c r="BF135" i="6"/>
  <c r="BE135" i="6"/>
  <c r="CH141" i="6"/>
  <c r="L88" i="8"/>
  <c r="CI141" i="6"/>
  <c r="M88" i="8"/>
  <c r="CJ141" i="6"/>
  <c r="N88" i="8"/>
  <c r="CK141" i="6"/>
  <c r="O88" i="8"/>
  <c r="CL141" i="6"/>
  <c r="P88" i="8"/>
  <c r="CM141" i="6"/>
  <c r="Q88" i="8"/>
  <c r="CN141" i="6"/>
  <c r="R88" i="8"/>
  <c r="CO141" i="6"/>
  <c r="S88" i="8"/>
  <c r="CP141" i="6"/>
  <c r="T88" i="8"/>
  <c r="CQ141" i="6"/>
  <c r="U88" i="8"/>
  <c r="CR141" i="6"/>
  <c r="V88" i="8"/>
  <c r="CS141" i="6"/>
  <c r="W88" i="8"/>
  <c r="CT141" i="6"/>
  <c r="X88" i="8"/>
  <c r="CU141" i="6"/>
  <c r="Y88" i="8"/>
  <c r="CV141" i="6"/>
  <c r="Z88" i="8"/>
  <c r="CG141" i="6"/>
  <c r="K88" i="8"/>
  <c r="CH135" i="6"/>
  <c r="CI135" i="6"/>
  <c r="CJ135" i="6"/>
  <c r="CK135" i="6"/>
  <c r="CL135" i="6"/>
  <c r="CM135" i="6"/>
  <c r="CN135" i="6"/>
  <c r="CO135" i="6"/>
  <c r="CP135" i="6"/>
  <c r="CQ135" i="6"/>
  <c r="CR135" i="6"/>
  <c r="CS135" i="6"/>
  <c r="CT135" i="6"/>
  <c r="CU135" i="6"/>
  <c r="CV135" i="6"/>
  <c r="CG135" i="6"/>
  <c r="BW101" i="6"/>
  <c r="BW100" i="6"/>
  <c r="BW99" i="6"/>
  <c r="BW98" i="6"/>
  <c r="BW97" i="6"/>
  <c r="BW96" i="6"/>
  <c r="BW95" i="6"/>
  <c r="BW94" i="6"/>
  <c r="BW93" i="6"/>
  <c r="BW92" i="6"/>
  <c r="BW91" i="6"/>
  <c r="BW90" i="6"/>
  <c r="BW89" i="6"/>
  <c r="BW88" i="6"/>
  <c r="BW87" i="6"/>
  <c r="BW86" i="6"/>
  <c r="BW85" i="6"/>
  <c r="BW84" i="6"/>
  <c r="AM101" i="6"/>
  <c r="AM100" i="6"/>
  <c r="AM99" i="6"/>
  <c r="AM98" i="6"/>
  <c r="AS98" i="6" s="1"/>
  <c r="AS124" i="6" s="1"/>
  <c r="AM97" i="6"/>
  <c r="AM96" i="6"/>
  <c r="AM95" i="6"/>
  <c r="AM94" i="6"/>
  <c r="AS94" i="6" s="1"/>
  <c r="AS120" i="6" s="1"/>
  <c r="AM93" i="6"/>
  <c r="AM92" i="6"/>
  <c r="AM87" i="6"/>
  <c r="AM91" i="6"/>
  <c r="AS91" i="6" s="1"/>
  <c r="AS117" i="6" s="1"/>
  <c r="AM90" i="6"/>
  <c r="AM89" i="6"/>
  <c r="AM88" i="6"/>
  <c r="AM86" i="6"/>
  <c r="AR86" i="6" s="1"/>
  <c r="AR112" i="6" s="1"/>
  <c r="AM85" i="6"/>
  <c r="AM84" i="6"/>
  <c r="AA29" i="6"/>
  <c r="N161" i="3"/>
  <c r="P161" i="3"/>
  <c r="Q161" i="3"/>
  <c r="R161" i="3"/>
  <c r="M161" i="3"/>
  <c r="N9" i="3"/>
  <c r="O9" i="3"/>
  <c r="P9" i="3"/>
  <c r="Q9" i="3"/>
  <c r="R9" i="3"/>
  <c r="S9" i="3"/>
  <c r="T9" i="3"/>
  <c r="U9" i="3"/>
  <c r="V9" i="3"/>
  <c r="W9" i="3"/>
  <c r="X9" i="3"/>
  <c r="Y9" i="3"/>
  <c r="Z9" i="3"/>
  <c r="AA9" i="3"/>
  <c r="AB9" i="3"/>
  <c r="AU87" i="6"/>
  <c r="AU113" i="6" s="1"/>
  <c r="AS87" i="6"/>
  <c r="AS113" i="6" s="1"/>
  <c r="AO87" i="6"/>
  <c r="AO113" i="6" s="1"/>
  <c r="AR87" i="6"/>
  <c r="AR113" i="6" s="1"/>
  <c r="AU99" i="6"/>
  <c r="AU125" i="6" s="1"/>
  <c r="AP99" i="6"/>
  <c r="AP125" i="6" s="1"/>
  <c r="AO99" i="6"/>
  <c r="AO125" i="6" s="1"/>
  <c r="AV99" i="6"/>
  <c r="AV125" i="6" s="1"/>
  <c r="AU89" i="6"/>
  <c r="AU115" i="6" s="1"/>
  <c r="AO89" i="6"/>
  <c r="AO115" i="6" s="1"/>
  <c r="AV89" i="6"/>
  <c r="AV115" i="6" s="1"/>
  <c r="AU96" i="6"/>
  <c r="AU122" i="6" s="1"/>
  <c r="AO96" i="6"/>
  <c r="AO122" i="6" s="1"/>
  <c r="AR96" i="6"/>
  <c r="AR122" i="6" s="1"/>
  <c r="AV96" i="6"/>
  <c r="AV122" i="6" s="1"/>
  <c r="AU100" i="6"/>
  <c r="AU126" i="6" s="1"/>
  <c r="AS100" i="6"/>
  <c r="AS126" i="6" s="1"/>
  <c r="AO100" i="6"/>
  <c r="AO126" i="6" s="1"/>
  <c r="AR100" i="6"/>
  <c r="AR126" i="6" s="1"/>
  <c r="AV100" i="6"/>
  <c r="AV126" i="6" s="1"/>
  <c r="AS85" i="6"/>
  <c r="AS111" i="6" s="1"/>
  <c r="AV85" i="6"/>
  <c r="AV111" i="6" s="1"/>
  <c r="AR85" i="6"/>
  <c r="AR111" i="6" s="1"/>
  <c r="AP85" i="6"/>
  <c r="AP111" i="6" s="1"/>
  <c r="AU90" i="6"/>
  <c r="AU116" i="6" s="1"/>
  <c r="AS90" i="6"/>
  <c r="AS116" i="6" s="1"/>
  <c r="AO90" i="6"/>
  <c r="AO116" i="6" s="1"/>
  <c r="AR90" i="6"/>
  <c r="AR116" i="6" s="1"/>
  <c r="AV90" i="6"/>
  <c r="AV116" i="6" s="1"/>
  <c r="AU93" i="6"/>
  <c r="AU119" i="6" s="1"/>
  <c r="AS93" i="6"/>
  <c r="AS119" i="6" s="1"/>
  <c r="AR93" i="6"/>
  <c r="AR119" i="6" s="1"/>
  <c r="AO93" i="6"/>
  <c r="AO119" i="6" s="1"/>
  <c r="AV93" i="6"/>
  <c r="AV119" i="6" s="1"/>
  <c r="AU97" i="6"/>
  <c r="AU123" i="6" s="1"/>
  <c r="AS97" i="6"/>
  <c r="AS123" i="6" s="1"/>
  <c r="AR97" i="6"/>
  <c r="AR123" i="6" s="1"/>
  <c r="AO97" i="6"/>
  <c r="AO123" i="6" s="1"/>
  <c r="AV97" i="6"/>
  <c r="AV123" i="6" s="1"/>
  <c r="AU101" i="6"/>
  <c r="AU127" i="6" s="1"/>
  <c r="AS101" i="6"/>
  <c r="AS127" i="6" s="1"/>
  <c r="AO101" i="6"/>
  <c r="AO127" i="6" s="1"/>
  <c r="AV101" i="6"/>
  <c r="AV127" i="6" s="1"/>
  <c r="AB132" i="6"/>
  <c r="AA132" i="6" s="1"/>
  <c r="AU88" i="6"/>
  <c r="AU114" i="6" s="1"/>
  <c r="AS88" i="6"/>
  <c r="AS114" i="6" s="1"/>
  <c r="AO88" i="6"/>
  <c r="AO114" i="6" s="1"/>
  <c r="AR88" i="6"/>
  <c r="AR114" i="6" s="1"/>
  <c r="AV88" i="6"/>
  <c r="AV114" i="6" s="1"/>
  <c r="AU95" i="6"/>
  <c r="AU121" i="6" s="1"/>
  <c r="AS95" i="6"/>
  <c r="AS121" i="6" s="1"/>
  <c r="AR95" i="6"/>
  <c r="AR121" i="6" s="1"/>
  <c r="AO95" i="6"/>
  <c r="AO121" i="6" s="1"/>
  <c r="AV95" i="6"/>
  <c r="AV121" i="6" s="1"/>
  <c r="AU84" i="6"/>
  <c r="AV84" i="6"/>
  <c r="AR84" i="6"/>
  <c r="AQ84" i="6"/>
  <c r="AP84" i="6"/>
  <c r="AU92" i="6"/>
  <c r="AU118" i="6" s="1"/>
  <c r="AS92" i="6"/>
  <c r="AS118" i="6" s="1"/>
  <c r="AR92" i="6"/>
  <c r="AR118" i="6" s="1"/>
  <c r="AV92" i="6"/>
  <c r="AV118" i="6" s="1"/>
  <c r="AU86" i="6"/>
  <c r="AU112" i="6" s="1"/>
  <c r="O29" i="6"/>
  <c r="W29" i="6"/>
  <c r="S29" i="6"/>
  <c r="M29" i="6"/>
  <c r="BQ84" i="6"/>
  <c r="BP84" i="6"/>
  <c r="BQ92" i="6"/>
  <c r="BQ118" i="6" s="1"/>
  <c r="BO92" i="6"/>
  <c r="BO118" i="6" s="1"/>
  <c r="BP92" i="6"/>
  <c r="BP118" i="6" s="1"/>
  <c r="BN100" i="6"/>
  <c r="BN126" i="6" s="1"/>
  <c r="BQ100" i="6"/>
  <c r="BQ126" i="6" s="1"/>
  <c r="BP100" i="6"/>
  <c r="BP126" i="6" s="1"/>
  <c r="CY90" i="6"/>
  <c r="CY116" i="6" s="1"/>
  <c r="CZ98" i="6"/>
  <c r="CZ124" i="6" s="1"/>
  <c r="DA98" i="6"/>
  <c r="DA124" i="6" s="1"/>
  <c r="CY98" i="6"/>
  <c r="CY124" i="6" s="1"/>
  <c r="V34" i="6"/>
  <c r="V17" i="6"/>
  <c r="R34" i="6"/>
  <c r="BP85" i="6"/>
  <c r="BP111" i="6" s="1"/>
  <c r="BO85" i="6"/>
  <c r="BO111" i="6" s="1"/>
  <c r="BQ85" i="6"/>
  <c r="BQ111" i="6" s="1"/>
  <c r="BQ93" i="6"/>
  <c r="BQ119" i="6" s="1"/>
  <c r="CY91" i="6"/>
  <c r="CY117" i="6" s="1"/>
  <c r="DA91" i="6"/>
  <c r="DA117" i="6" s="1"/>
  <c r="CX91" i="6"/>
  <c r="CX117" i="6" s="1"/>
  <c r="CY99" i="6"/>
  <c r="CY125" i="6"/>
  <c r="CZ99" i="6"/>
  <c r="CZ125" i="6" s="1"/>
  <c r="CX99" i="6"/>
  <c r="CX125" i="6" s="1"/>
  <c r="Q29" i="6"/>
  <c r="X34" i="6"/>
  <c r="X17" i="6"/>
  <c r="T34" i="6"/>
  <c r="T17" i="6"/>
  <c r="P34" i="6"/>
  <c r="P17" i="6"/>
  <c r="BQ89" i="6"/>
  <c r="BQ115" i="6" s="1"/>
  <c r="BP89" i="6"/>
  <c r="BP115" i="6" s="1"/>
  <c r="BQ96" i="6"/>
  <c r="BQ122" i="6" s="1"/>
  <c r="CY86" i="6"/>
  <c r="CY112" i="6" s="1"/>
  <c r="CZ86" i="6"/>
  <c r="CZ112" i="6" s="1"/>
  <c r="DA86" i="6"/>
  <c r="DA112" i="6" s="1"/>
  <c r="CY94" i="6"/>
  <c r="CY120" i="6" s="1"/>
  <c r="Z34" i="6"/>
  <c r="N36" i="6"/>
  <c r="N17" i="6"/>
  <c r="BP90" i="6"/>
  <c r="BP116" i="6" s="1"/>
  <c r="BO90" i="6"/>
  <c r="BO116" i="6" s="1"/>
  <c r="BQ97" i="6"/>
  <c r="BQ123" i="6" s="1"/>
  <c r="BN97" i="6"/>
  <c r="BN123" i="6" s="1"/>
  <c r="BP97" i="6"/>
  <c r="BP123" i="6" s="1"/>
  <c r="CX87" i="6"/>
  <c r="CX113" i="6" s="1"/>
  <c r="CZ87" i="6"/>
  <c r="CZ113" i="6" s="1"/>
  <c r="CY95" i="6"/>
  <c r="CY121" i="6" s="1"/>
  <c r="CX95" i="6"/>
  <c r="CX121" i="6" s="1"/>
  <c r="M14" i="6"/>
  <c r="Y29" i="6"/>
  <c r="BP86" i="6"/>
  <c r="BP112" i="6" s="1"/>
  <c r="BO91" i="6"/>
  <c r="BO117" i="6" s="1"/>
  <c r="CZ84" i="6"/>
  <c r="AB33" i="6"/>
  <c r="AB17" i="6"/>
  <c r="BN88" i="6"/>
  <c r="BN114" i="6" s="1"/>
  <c r="BQ88" i="6"/>
  <c r="BQ114" i="6" s="1"/>
  <c r="BO88" i="6"/>
  <c r="BO114" i="6" s="1"/>
  <c r="BN87" i="6"/>
  <c r="BN113" i="6" s="1"/>
  <c r="BP87" i="6"/>
  <c r="BP113" i="6" s="1"/>
  <c r="BO95" i="6"/>
  <c r="BO121" i="6" s="1"/>
  <c r="BN95" i="6"/>
  <c r="BN121" i="6"/>
  <c r="BQ95" i="6"/>
  <c r="BQ121" i="6" s="1"/>
  <c r="BO99" i="6"/>
  <c r="BO125" i="6"/>
  <c r="BP99" i="6"/>
  <c r="BP125" i="6" s="1"/>
  <c r="BN99" i="6"/>
  <c r="BN125" i="6"/>
  <c r="CZ85" i="6"/>
  <c r="CZ111" i="6" s="1"/>
  <c r="DA85" i="6"/>
  <c r="DA111" i="6" s="1"/>
  <c r="CY85" i="6"/>
  <c r="CY111" i="6" s="1"/>
  <c r="DA89" i="6"/>
  <c r="DA115" i="6" s="1"/>
  <c r="CZ89" i="6"/>
  <c r="CZ115" i="6" s="1"/>
  <c r="DA93" i="6"/>
  <c r="DA119" i="6" s="1"/>
  <c r="DA97" i="6"/>
  <c r="DA123" i="6" s="1"/>
  <c r="CX97" i="6"/>
  <c r="CX123" i="6" s="1"/>
  <c r="CZ97" i="6"/>
  <c r="CZ123" i="6" s="1"/>
  <c r="CX101" i="6"/>
  <c r="CX127" i="6" s="1"/>
  <c r="AA44" i="3"/>
  <c r="AA62" i="3"/>
  <c r="AA117" i="3" s="1"/>
  <c r="AA32" i="3"/>
  <c r="AA31" i="3"/>
  <c r="AA30" i="3"/>
  <c r="Y44" i="3"/>
  <c r="Y30" i="3"/>
  <c r="W44" i="3"/>
  <c r="W62" i="3"/>
  <c r="W32" i="3"/>
  <c r="W31" i="3"/>
  <c r="W30" i="3"/>
  <c r="U32" i="3"/>
  <c r="S44" i="3"/>
  <c r="S62" i="3"/>
  <c r="S117" i="3" s="1"/>
  <c r="S32" i="3"/>
  <c r="S31" i="3"/>
  <c r="S30" i="3"/>
  <c r="Q44" i="3"/>
  <c r="Q30" i="3"/>
  <c r="O45" i="3"/>
  <c r="O62" i="3"/>
  <c r="O32" i="3"/>
  <c r="O31" i="3"/>
  <c r="O30" i="3"/>
  <c r="AB43" i="3"/>
  <c r="AB62" i="3"/>
  <c r="AB32" i="3"/>
  <c r="AB31" i="3"/>
  <c r="AB30" i="3"/>
  <c r="Z62" i="3"/>
  <c r="Z32" i="3"/>
  <c r="Z31" i="3"/>
  <c r="Z30" i="3"/>
  <c r="X43" i="3"/>
  <c r="X62" i="3"/>
  <c r="X117" i="3" s="1"/>
  <c r="X129" i="3" s="1"/>
  <c r="V49" i="8" s="1"/>
  <c r="X32" i="3"/>
  <c r="X31" i="3"/>
  <c r="X30" i="3"/>
  <c r="V62" i="3"/>
  <c r="V117" i="3" s="1"/>
  <c r="V32" i="3"/>
  <c r="V31" i="3"/>
  <c r="V30" i="3"/>
  <c r="T43" i="3"/>
  <c r="T62" i="3"/>
  <c r="T32" i="3"/>
  <c r="T31" i="3"/>
  <c r="T30" i="3"/>
  <c r="R62" i="3"/>
  <c r="R32" i="3"/>
  <c r="R31" i="3"/>
  <c r="R30" i="3"/>
  <c r="P62" i="3"/>
  <c r="P32" i="3"/>
  <c r="P31" i="3"/>
  <c r="P30" i="3"/>
  <c r="N35" i="3"/>
  <c r="N62" i="3"/>
  <c r="N32" i="3"/>
  <c r="N31" i="3"/>
  <c r="N30" i="3"/>
  <c r="O72" i="7"/>
  <c r="U70" i="7"/>
  <c r="Y72" i="7"/>
  <c r="AA71" i="7"/>
  <c r="Q12" i="7"/>
  <c r="Q13" i="7"/>
  <c r="S13" i="7"/>
  <c r="M14" i="7"/>
  <c r="Q14" i="7"/>
  <c r="W14" i="7"/>
  <c r="O15" i="7"/>
  <c r="Q15" i="7"/>
  <c r="Y15" i="7"/>
  <c r="Q16" i="7"/>
  <c r="AA16" i="7"/>
  <c r="Q18" i="7"/>
  <c r="S18" i="7"/>
  <c r="M19" i="7"/>
  <c r="Q19" i="7"/>
  <c r="W19" i="7"/>
  <c r="O20" i="7"/>
  <c r="Q20" i="7"/>
  <c r="Y20" i="7"/>
  <c r="Q21" i="7"/>
  <c r="Q22" i="7"/>
  <c r="S22" i="7"/>
  <c r="M23" i="7"/>
  <c r="Q23" i="7"/>
  <c r="W23" i="7"/>
  <c r="O24" i="7"/>
  <c r="Q24" i="7"/>
  <c r="Y24" i="7"/>
  <c r="Q25" i="7"/>
  <c r="AA25" i="7"/>
  <c r="Q26" i="7"/>
  <c r="S26" i="7"/>
  <c r="M27" i="7"/>
  <c r="Q27" i="7"/>
  <c r="W27" i="7"/>
  <c r="O28" i="7"/>
  <c r="Q28" i="7"/>
  <c r="Y28" i="7"/>
  <c r="Q29" i="7"/>
  <c r="Q30" i="7"/>
  <c r="S30" i="7"/>
  <c r="M31" i="7"/>
  <c r="Q31" i="7"/>
  <c r="W31" i="7"/>
  <c r="O32" i="7"/>
  <c r="Q32" i="7"/>
  <c r="Y32" i="7"/>
  <c r="Q33" i="7"/>
  <c r="AA33" i="7"/>
  <c r="Q34" i="7"/>
  <c r="S34" i="7"/>
  <c r="M35" i="7"/>
  <c r="Q35" i="7"/>
  <c r="W35" i="7"/>
  <c r="O36" i="7"/>
  <c r="Q36" i="7"/>
  <c r="Y36" i="7"/>
  <c r="Q37" i="7"/>
  <c r="Q38" i="7"/>
  <c r="S38" i="7"/>
  <c r="M39" i="7"/>
  <c r="Q39" i="7"/>
  <c r="W39" i="7"/>
  <c r="O40" i="7"/>
  <c r="Q40" i="7"/>
  <c r="Y40" i="7"/>
  <c r="Q41" i="7"/>
  <c r="AA41" i="7"/>
  <c r="Q42" i="7"/>
  <c r="S42" i="7"/>
  <c r="W42" i="7"/>
  <c r="AA42" i="7"/>
  <c r="M43" i="7"/>
  <c r="O43" i="7"/>
  <c r="Q43" i="7"/>
  <c r="S43" i="7"/>
  <c r="W43" i="7"/>
  <c r="Y43" i="7"/>
  <c r="M44" i="7"/>
  <c r="O44" i="7"/>
  <c r="Q44" i="7"/>
  <c r="S44" i="7"/>
  <c r="W44" i="7"/>
  <c r="Y44" i="7"/>
  <c r="M45" i="7"/>
  <c r="O45" i="7"/>
  <c r="Q45" i="7"/>
  <c r="S45" i="7"/>
  <c r="W45" i="7"/>
  <c r="Y45" i="7"/>
  <c r="M46" i="7"/>
  <c r="O46" i="7"/>
  <c r="Q46" i="7"/>
  <c r="S46" i="7"/>
  <c r="W46" i="7"/>
  <c r="Y46" i="7"/>
  <c r="AA46" i="7"/>
  <c r="M47" i="7"/>
  <c r="O47" i="7"/>
  <c r="Q47" i="7"/>
  <c r="S47" i="7"/>
  <c r="W47" i="7"/>
  <c r="Y47" i="7"/>
  <c r="M48" i="7"/>
  <c r="O48" i="7"/>
  <c r="Q48" i="7"/>
  <c r="S48" i="7"/>
  <c r="W48" i="7"/>
  <c r="Y48" i="7"/>
  <c r="N49" i="7"/>
  <c r="P49" i="7"/>
  <c r="R49" i="7"/>
  <c r="T49" i="7"/>
  <c r="V49" i="7"/>
  <c r="X49" i="7"/>
  <c r="Z49" i="7"/>
  <c r="AB49" i="7"/>
  <c r="N50" i="7"/>
  <c r="P50" i="7"/>
  <c r="R50" i="7"/>
  <c r="T50" i="7"/>
  <c r="V50" i="7"/>
  <c r="X50" i="7"/>
  <c r="Z50" i="7"/>
  <c r="AB50" i="7"/>
  <c r="N53" i="7"/>
  <c r="P53" i="7"/>
  <c r="R53" i="7"/>
  <c r="T53" i="7"/>
  <c r="V53" i="7"/>
  <c r="X53" i="7"/>
  <c r="Z53" i="7"/>
  <c r="AB53" i="7"/>
  <c r="N54" i="7"/>
  <c r="P54" i="7"/>
  <c r="R54" i="7"/>
  <c r="T54" i="7"/>
  <c r="V54" i="7"/>
  <c r="X54" i="7"/>
  <c r="Z54" i="7"/>
  <c r="AB54" i="7"/>
  <c r="N55" i="7"/>
  <c r="P55" i="7"/>
  <c r="R55" i="7"/>
  <c r="T55" i="7"/>
  <c r="V55" i="7"/>
  <c r="X55" i="7"/>
  <c r="Z55" i="7"/>
  <c r="AB55" i="7"/>
  <c r="N56" i="7"/>
  <c r="P56" i="7"/>
  <c r="R56" i="7"/>
  <c r="T56" i="7"/>
  <c r="V56" i="7"/>
  <c r="X56" i="7"/>
  <c r="Z56" i="7"/>
  <c r="AB56" i="7"/>
  <c r="AB85" i="7" s="1"/>
  <c r="BL85" i="7" s="1"/>
  <c r="N57" i="7"/>
  <c r="P57" i="7"/>
  <c r="R57" i="7"/>
  <c r="T57" i="7"/>
  <c r="T86" i="7" s="1"/>
  <c r="BD86" i="7" s="1"/>
  <c r="V57" i="7"/>
  <c r="X57" i="7"/>
  <c r="Z57" i="7"/>
  <c r="AB57" i="7"/>
  <c r="N58" i="7"/>
  <c r="P58" i="7"/>
  <c r="R58" i="7"/>
  <c r="T58" i="7"/>
  <c r="V58" i="7"/>
  <c r="X58" i="7"/>
  <c r="Z58" i="7"/>
  <c r="AB58" i="7"/>
  <c r="N59" i="7"/>
  <c r="P59" i="7"/>
  <c r="R59" i="7"/>
  <c r="T59" i="7"/>
  <c r="V59" i="7"/>
  <c r="X59" i="7"/>
  <c r="Z59" i="7"/>
  <c r="AB59" i="7"/>
  <c r="N60" i="7"/>
  <c r="P60" i="7"/>
  <c r="R60" i="7"/>
  <c r="T60" i="7"/>
  <c r="V60" i="7"/>
  <c r="X60" i="7"/>
  <c r="Z60" i="7"/>
  <c r="AB60" i="7"/>
  <c r="N61" i="7"/>
  <c r="P61" i="7"/>
  <c r="R61" i="7"/>
  <c r="T61" i="7"/>
  <c r="V61" i="7"/>
  <c r="X61" i="7"/>
  <c r="Z61" i="7"/>
  <c r="AB61" i="7"/>
  <c r="N62" i="7"/>
  <c r="P62" i="7"/>
  <c r="R62" i="7"/>
  <c r="T62" i="7"/>
  <c r="V62" i="7"/>
  <c r="X62" i="7"/>
  <c r="Z62" i="7"/>
  <c r="AB62" i="7"/>
  <c r="N63" i="7"/>
  <c r="P63" i="7"/>
  <c r="R63" i="7"/>
  <c r="T63" i="7"/>
  <c r="V63" i="7"/>
  <c r="X63" i="7"/>
  <c r="Z63" i="7"/>
  <c r="AB63" i="7"/>
  <c r="N64" i="7"/>
  <c r="P64" i="7"/>
  <c r="R64" i="7"/>
  <c r="T64" i="7"/>
  <c r="V64" i="7"/>
  <c r="X64" i="7"/>
  <c r="Z64" i="7"/>
  <c r="AB64" i="7"/>
  <c r="N65" i="7"/>
  <c r="P65" i="7"/>
  <c r="R65" i="7"/>
  <c r="T65" i="7"/>
  <c r="V65" i="7"/>
  <c r="X65" i="7"/>
  <c r="Z65" i="7"/>
  <c r="AB65" i="7"/>
  <c r="N66" i="7"/>
  <c r="P66" i="7"/>
  <c r="R66" i="7"/>
  <c r="T66" i="7"/>
  <c r="V66" i="7"/>
  <c r="X66" i="7"/>
  <c r="Z66" i="7"/>
  <c r="AB66" i="7"/>
  <c r="N67" i="7"/>
  <c r="P67" i="7"/>
  <c r="R67" i="7"/>
  <c r="T67" i="7"/>
  <c r="V67" i="7"/>
  <c r="X67" i="7"/>
  <c r="Z67" i="7"/>
  <c r="AB67" i="7"/>
  <c r="N68" i="7"/>
  <c r="P68" i="7"/>
  <c r="R68" i="7"/>
  <c r="T68" i="7"/>
  <c r="V68" i="7"/>
  <c r="X68" i="7"/>
  <c r="Z68" i="7"/>
  <c r="AB68" i="7"/>
  <c r="N69" i="7"/>
  <c r="P69" i="7"/>
  <c r="R69" i="7"/>
  <c r="T69" i="7"/>
  <c r="N72" i="7"/>
  <c r="N71" i="7"/>
  <c r="P72" i="7"/>
  <c r="P71" i="7"/>
  <c r="R72" i="7"/>
  <c r="R71" i="7"/>
  <c r="T72" i="7"/>
  <c r="T71" i="7"/>
  <c r="V72" i="7"/>
  <c r="V71" i="7"/>
  <c r="V70" i="7"/>
  <c r="X72" i="7"/>
  <c r="X71" i="7"/>
  <c r="X70" i="7"/>
  <c r="Z72" i="7"/>
  <c r="Z71" i="7"/>
  <c r="Z70" i="7"/>
  <c r="AB72" i="7"/>
  <c r="AB71" i="7"/>
  <c r="AB70" i="7"/>
  <c r="N12" i="7"/>
  <c r="P12" i="7"/>
  <c r="R12" i="7"/>
  <c r="T12" i="7"/>
  <c r="V12" i="7"/>
  <c r="X12" i="7"/>
  <c r="Z12" i="7"/>
  <c r="AB12" i="7"/>
  <c r="N13" i="7"/>
  <c r="P13" i="7"/>
  <c r="R13" i="7"/>
  <c r="T13" i="7"/>
  <c r="V13" i="7"/>
  <c r="X13" i="7"/>
  <c r="Z13" i="7"/>
  <c r="AB13" i="7"/>
  <c r="N14" i="7"/>
  <c r="P14" i="7"/>
  <c r="R14" i="7"/>
  <c r="T14" i="7"/>
  <c r="V14" i="7"/>
  <c r="X14" i="7"/>
  <c r="Z14" i="7"/>
  <c r="AB14" i="7"/>
  <c r="N15" i="7"/>
  <c r="P15" i="7"/>
  <c r="R15" i="7"/>
  <c r="T15" i="7"/>
  <c r="V15" i="7"/>
  <c r="X15" i="7"/>
  <c r="Z15" i="7"/>
  <c r="AB15" i="7"/>
  <c r="N16" i="7"/>
  <c r="P16" i="7"/>
  <c r="R16" i="7"/>
  <c r="T16" i="7"/>
  <c r="V16" i="7"/>
  <c r="X16" i="7"/>
  <c r="Z16" i="7"/>
  <c r="AB16" i="7"/>
  <c r="N18" i="7"/>
  <c r="P18" i="7"/>
  <c r="R18" i="7"/>
  <c r="T18" i="7"/>
  <c r="V18" i="7"/>
  <c r="X18" i="7"/>
  <c r="Z18" i="7"/>
  <c r="AB18" i="7"/>
  <c r="N19" i="7"/>
  <c r="P19" i="7"/>
  <c r="R19" i="7"/>
  <c r="T19" i="7"/>
  <c r="V19" i="7"/>
  <c r="X19" i="7"/>
  <c r="Z19" i="7"/>
  <c r="AB19" i="7"/>
  <c r="N20" i="7"/>
  <c r="P20" i="7"/>
  <c r="R20" i="7"/>
  <c r="T20" i="7"/>
  <c r="V20" i="7"/>
  <c r="X20" i="7"/>
  <c r="Z20" i="7"/>
  <c r="AB20" i="7"/>
  <c r="N21" i="7"/>
  <c r="P21" i="7"/>
  <c r="R21" i="7"/>
  <c r="T21" i="7"/>
  <c r="V21" i="7"/>
  <c r="X21" i="7"/>
  <c r="Z21" i="7"/>
  <c r="AB21" i="7"/>
  <c r="N22" i="7"/>
  <c r="P22" i="7"/>
  <c r="R22" i="7"/>
  <c r="T22" i="7"/>
  <c r="V22" i="7"/>
  <c r="X22" i="7"/>
  <c r="Z22" i="7"/>
  <c r="AB22" i="7"/>
  <c r="N23" i="7"/>
  <c r="P23" i="7"/>
  <c r="R23" i="7"/>
  <c r="T23" i="7"/>
  <c r="V23" i="7"/>
  <c r="X23" i="7"/>
  <c r="Z23" i="7"/>
  <c r="AB23" i="7"/>
  <c r="N24" i="7"/>
  <c r="P24" i="7"/>
  <c r="R24" i="7"/>
  <c r="T24" i="7"/>
  <c r="V24" i="7"/>
  <c r="X24" i="7"/>
  <c r="Z24" i="7"/>
  <c r="AB24" i="7"/>
  <c r="N25" i="7"/>
  <c r="P25" i="7"/>
  <c r="R25" i="7"/>
  <c r="T25" i="7"/>
  <c r="V25" i="7"/>
  <c r="X25" i="7"/>
  <c r="Z25" i="7"/>
  <c r="AB25" i="7"/>
  <c r="N26" i="7"/>
  <c r="P26" i="7"/>
  <c r="R26" i="7"/>
  <c r="T26" i="7"/>
  <c r="V26" i="7"/>
  <c r="X26" i="7"/>
  <c r="Z26" i="7"/>
  <c r="AB26" i="7"/>
  <c r="N27" i="7"/>
  <c r="P27" i="7"/>
  <c r="R27" i="7"/>
  <c r="T27" i="7"/>
  <c r="V27" i="7"/>
  <c r="X27" i="7"/>
  <c r="Z27" i="7"/>
  <c r="AB27" i="7"/>
  <c r="N28" i="7"/>
  <c r="P28" i="7"/>
  <c r="R28" i="7"/>
  <c r="T28" i="7"/>
  <c r="V28" i="7"/>
  <c r="X28" i="7"/>
  <c r="Z28" i="7"/>
  <c r="AB28" i="7"/>
  <c r="N29" i="7"/>
  <c r="N93" i="7" s="1"/>
  <c r="AX93" i="7" s="1"/>
  <c r="P29" i="7"/>
  <c r="P93" i="7" s="1"/>
  <c r="CJ93" i="7" s="1"/>
  <c r="R29" i="7"/>
  <c r="T29" i="7"/>
  <c r="T93" i="7" s="1"/>
  <c r="V29" i="7"/>
  <c r="V93" i="7" s="1"/>
  <c r="BF93" i="7" s="1"/>
  <c r="X29" i="7"/>
  <c r="X93" i="7" s="1"/>
  <c r="CR93" i="7" s="1"/>
  <c r="Z29" i="7"/>
  <c r="Z93" i="7" s="1"/>
  <c r="AB29" i="7"/>
  <c r="AB93" i="7" s="1"/>
  <c r="N30" i="7"/>
  <c r="P30" i="7"/>
  <c r="R30" i="7"/>
  <c r="T30" i="7"/>
  <c r="V30" i="7"/>
  <c r="X30" i="7"/>
  <c r="Z30" i="7"/>
  <c r="AB30" i="7"/>
  <c r="N31" i="7"/>
  <c r="P31" i="7"/>
  <c r="R31" i="7"/>
  <c r="T31" i="7"/>
  <c r="V31" i="7"/>
  <c r="X31" i="7"/>
  <c r="Z31" i="7"/>
  <c r="AB31" i="7"/>
  <c r="N32" i="7"/>
  <c r="P32" i="7"/>
  <c r="R32" i="7"/>
  <c r="T32" i="7"/>
  <c r="V32" i="7"/>
  <c r="X32" i="7"/>
  <c r="Z32" i="7"/>
  <c r="AB32" i="7"/>
  <c r="N33" i="7"/>
  <c r="P33" i="7"/>
  <c r="R33" i="7"/>
  <c r="T33" i="7"/>
  <c r="V33" i="7"/>
  <c r="X33" i="7"/>
  <c r="Z33" i="7"/>
  <c r="AB33" i="7"/>
  <c r="AB96" i="7" s="1"/>
  <c r="BL96" i="7" s="1"/>
  <c r="N34" i="7"/>
  <c r="P34" i="7"/>
  <c r="R34" i="7"/>
  <c r="T34" i="7"/>
  <c r="V34" i="7"/>
  <c r="X34" i="7"/>
  <c r="Z34" i="7"/>
  <c r="AB34" i="7"/>
  <c r="N35" i="7"/>
  <c r="P35" i="7"/>
  <c r="R35" i="7"/>
  <c r="T35" i="7"/>
  <c r="V35" i="7"/>
  <c r="X35" i="7"/>
  <c r="Z35" i="7"/>
  <c r="AB35" i="7"/>
  <c r="N36" i="7"/>
  <c r="P36" i="7"/>
  <c r="R36" i="7"/>
  <c r="T36" i="7"/>
  <c r="T97" i="7" s="1"/>
  <c r="V36" i="7"/>
  <c r="X36" i="7"/>
  <c r="Z36" i="7"/>
  <c r="AB36" i="7"/>
  <c r="AB97" i="7" s="1"/>
  <c r="N37" i="7"/>
  <c r="P37" i="7"/>
  <c r="R37" i="7"/>
  <c r="T37" i="7"/>
  <c r="V37" i="7"/>
  <c r="X37" i="7"/>
  <c r="Z37" i="7"/>
  <c r="AB37" i="7"/>
  <c r="N38" i="7"/>
  <c r="P38" i="7"/>
  <c r="R38" i="7"/>
  <c r="T38" i="7"/>
  <c r="V38" i="7"/>
  <c r="X38" i="7"/>
  <c r="Z38" i="7"/>
  <c r="AB38" i="7"/>
  <c r="N39" i="7"/>
  <c r="P39" i="7"/>
  <c r="R39" i="7"/>
  <c r="T39" i="7"/>
  <c r="V39" i="7"/>
  <c r="X39" i="7"/>
  <c r="Z39" i="7"/>
  <c r="AB39" i="7"/>
  <c r="N40" i="7"/>
  <c r="P40" i="7"/>
  <c r="R40" i="7"/>
  <c r="T40" i="7"/>
  <c r="V40" i="7"/>
  <c r="X40" i="7"/>
  <c r="Z40" i="7"/>
  <c r="AB40" i="7"/>
  <c r="N41" i="7"/>
  <c r="P41" i="7"/>
  <c r="R41" i="7"/>
  <c r="T41" i="7"/>
  <c r="V41" i="7"/>
  <c r="X41" i="7"/>
  <c r="Z41" i="7"/>
  <c r="AB41" i="7"/>
  <c r="N42" i="7"/>
  <c r="P42" i="7"/>
  <c r="R42" i="7"/>
  <c r="T42" i="7"/>
  <c r="V42" i="7"/>
  <c r="X42" i="7"/>
  <c r="Z42" i="7"/>
  <c r="AB42" i="7"/>
  <c r="N43" i="7"/>
  <c r="P43" i="7"/>
  <c r="R43" i="7"/>
  <c r="T43" i="7"/>
  <c r="V43" i="7"/>
  <c r="X43" i="7"/>
  <c r="Z43" i="7"/>
  <c r="AB43" i="7"/>
  <c r="N44" i="7"/>
  <c r="P44" i="7"/>
  <c r="R44" i="7"/>
  <c r="T44" i="7"/>
  <c r="V44" i="7"/>
  <c r="X44" i="7"/>
  <c r="Z44" i="7"/>
  <c r="AB44" i="7"/>
  <c r="N45" i="7"/>
  <c r="P45" i="7"/>
  <c r="R45" i="7"/>
  <c r="T45" i="7"/>
  <c r="V45" i="7"/>
  <c r="X45" i="7"/>
  <c r="Z45" i="7"/>
  <c r="AB45" i="7"/>
  <c r="N46" i="7"/>
  <c r="P46" i="7"/>
  <c r="R46" i="7"/>
  <c r="T46" i="7"/>
  <c r="V46" i="7"/>
  <c r="X46" i="7"/>
  <c r="Z46" i="7"/>
  <c r="AB46" i="7"/>
  <c r="N47" i="7"/>
  <c r="P47" i="7"/>
  <c r="R47" i="7"/>
  <c r="T47" i="7"/>
  <c r="V47" i="7"/>
  <c r="X47" i="7"/>
  <c r="Z47" i="7"/>
  <c r="AB47" i="7"/>
  <c r="N48" i="7"/>
  <c r="P48" i="7"/>
  <c r="R48" i="7"/>
  <c r="T48" i="7"/>
  <c r="V48" i="7"/>
  <c r="X48" i="7"/>
  <c r="Z48" i="7"/>
  <c r="AB48" i="7"/>
  <c r="M49" i="7"/>
  <c r="O49" i="7"/>
  <c r="Q49" i="7"/>
  <c r="S49" i="7"/>
  <c r="W49" i="7"/>
  <c r="Y49" i="7"/>
  <c r="AA49" i="7"/>
  <c r="M50" i="7"/>
  <c r="O50" i="7"/>
  <c r="Q50" i="7"/>
  <c r="S50" i="7"/>
  <c r="W50" i="7"/>
  <c r="Y50" i="7"/>
  <c r="M53" i="7"/>
  <c r="O53" i="7"/>
  <c r="S53" i="7"/>
  <c r="W53" i="7"/>
  <c r="Y53" i="7"/>
  <c r="M54" i="7"/>
  <c r="O54" i="7"/>
  <c r="S54" i="7"/>
  <c r="W54" i="7"/>
  <c r="Y54" i="7"/>
  <c r="AA54" i="7"/>
  <c r="M55" i="7"/>
  <c r="O55" i="7"/>
  <c r="S55" i="7"/>
  <c r="W55" i="7"/>
  <c r="Y55" i="7"/>
  <c r="M56" i="7"/>
  <c r="O56" i="7"/>
  <c r="Q56" i="7"/>
  <c r="Q85" i="7" s="1"/>
  <c r="S56" i="7"/>
  <c r="U56" i="7"/>
  <c r="W56" i="7"/>
  <c r="Y56" i="7"/>
  <c r="M57" i="7"/>
  <c r="O57" i="7"/>
  <c r="S57" i="7"/>
  <c r="W57" i="7"/>
  <c r="Y57" i="7"/>
  <c r="AA57" i="7"/>
  <c r="M58" i="7"/>
  <c r="O58" i="7"/>
  <c r="S58" i="7"/>
  <c r="W58" i="7"/>
  <c r="Y58" i="7"/>
  <c r="M59" i="7"/>
  <c r="O59" i="7"/>
  <c r="S59" i="7"/>
  <c r="W59" i="7"/>
  <c r="Y59" i="7"/>
  <c r="AA59" i="7"/>
  <c r="M60" i="7"/>
  <c r="O60" i="7"/>
  <c r="Q60" i="7"/>
  <c r="S60" i="7"/>
  <c r="U60" i="7"/>
  <c r="W60" i="7"/>
  <c r="Y60" i="7"/>
  <c r="AA60" i="7"/>
  <c r="M61" i="7"/>
  <c r="O61" i="7"/>
  <c r="S61" i="7"/>
  <c r="U61" i="7"/>
  <c r="W61" i="7"/>
  <c r="Y61" i="7"/>
  <c r="M62" i="7"/>
  <c r="O62" i="7"/>
  <c r="S62" i="7"/>
  <c r="U62" i="7"/>
  <c r="W62" i="7"/>
  <c r="Y62" i="7"/>
  <c r="M63" i="7"/>
  <c r="O63" i="7"/>
  <c r="S63" i="7"/>
  <c r="W63" i="7"/>
  <c r="Y63" i="7"/>
  <c r="AA63" i="7"/>
  <c r="M64" i="7"/>
  <c r="O64" i="7"/>
  <c r="S64" i="7"/>
  <c r="W64" i="7"/>
  <c r="Y64" i="7"/>
  <c r="M65" i="7"/>
  <c r="O65" i="7"/>
  <c r="S65" i="7"/>
  <c r="W65" i="7"/>
  <c r="Y65" i="7"/>
  <c r="AA65" i="7"/>
  <c r="M66" i="7"/>
  <c r="O66" i="7"/>
  <c r="S66" i="7"/>
  <c r="W66" i="7"/>
  <c r="Y66" i="7"/>
  <c r="M67" i="7"/>
  <c r="O67" i="7"/>
  <c r="S67" i="7"/>
  <c r="U67" i="7"/>
  <c r="W67" i="7"/>
  <c r="Y67" i="7"/>
  <c r="M68" i="7"/>
  <c r="O68" i="7"/>
  <c r="S68" i="7"/>
  <c r="W68" i="7"/>
  <c r="Y68" i="7"/>
  <c r="M69" i="7"/>
  <c r="O69" i="7"/>
  <c r="Q69" i="7"/>
  <c r="S69" i="7"/>
  <c r="W69" i="7"/>
  <c r="Y69" i="7"/>
  <c r="M70" i="7"/>
  <c r="O70" i="7"/>
  <c r="S70" i="7"/>
  <c r="AB29" i="6"/>
  <c r="X29" i="6"/>
  <c r="V29" i="6"/>
  <c r="T29" i="6"/>
  <c r="P29" i="6"/>
  <c r="N29" i="6"/>
  <c r="O13" i="6"/>
  <c r="O15" i="6"/>
  <c r="O19" i="6"/>
  <c r="O21" i="6"/>
  <c r="O12" i="6"/>
  <c r="O86" i="6" s="1"/>
  <c r="O14" i="6"/>
  <c r="O16" i="6"/>
  <c r="O18" i="6"/>
  <c r="O20" i="6"/>
  <c r="O22" i="6"/>
  <c r="O23" i="6"/>
  <c r="O25" i="6"/>
  <c r="O27" i="6"/>
  <c r="O31" i="6"/>
  <c r="O33" i="6"/>
  <c r="O24" i="6"/>
  <c r="O26" i="6"/>
  <c r="O28" i="6"/>
  <c r="O30" i="6"/>
  <c r="O32" i="6"/>
  <c r="Q13" i="6"/>
  <c r="Q15" i="6"/>
  <c r="Q19" i="6"/>
  <c r="Q21" i="6"/>
  <c r="Q12" i="6"/>
  <c r="Q86" i="6" s="1"/>
  <c r="Q14" i="6"/>
  <c r="Q16" i="6"/>
  <c r="Q18" i="6"/>
  <c r="Q20" i="6"/>
  <c r="Q22" i="6"/>
  <c r="Q23" i="6"/>
  <c r="Q25" i="6"/>
  <c r="Q27" i="6"/>
  <c r="Q31" i="6"/>
  <c r="Q33" i="6"/>
  <c r="Q24" i="6"/>
  <c r="Q26" i="6"/>
  <c r="Q28" i="6"/>
  <c r="Q30" i="6"/>
  <c r="Q32" i="6"/>
  <c r="S13" i="6"/>
  <c r="S15" i="6"/>
  <c r="S19" i="6"/>
  <c r="S21" i="6"/>
  <c r="S12" i="6"/>
  <c r="S14" i="6"/>
  <c r="S16" i="6"/>
  <c r="S18" i="6"/>
  <c r="S20" i="6"/>
  <c r="S22" i="6"/>
  <c r="S23" i="6"/>
  <c r="S25" i="6"/>
  <c r="S27" i="6"/>
  <c r="S31" i="6"/>
  <c r="S33" i="6"/>
  <c r="S24" i="6"/>
  <c r="S26" i="6"/>
  <c r="S28" i="6"/>
  <c r="S30" i="6"/>
  <c r="S32" i="6"/>
  <c r="U13" i="6"/>
  <c r="U12" i="6"/>
  <c r="U20" i="6"/>
  <c r="U31" i="6"/>
  <c r="U26" i="6"/>
  <c r="W13" i="6"/>
  <c r="W15" i="6"/>
  <c r="W19" i="6"/>
  <c r="W21" i="6"/>
  <c r="W12" i="6"/>
  <c r="W14" i="6"/>
  <c r="W16" i="6"/>
  <c r="W18" i="6"/>
  <c r="W20" i="6"/>
  <c r="W22" i="6"/>
  <c r="W23" i="6"/>
  <c r="W25" i="6"/>
  <c r="W27" i="6"/>
  <c r="W31" i="6"/>
  <c r="W33" i="6"/>
  <c r="W24" i="6"/>
  <c r="W26" i="6"/>
  <c r="W28" i="6"/>
  <c r="W30" i="6"/>
  <c r="W32" i="6"/>
  <c r="Y13" i="6"/>
  <c r="Y15" i="6"/>
  <c r="Y19" i="6"/>
  <c r="Y21" i="6"/>
  <c r="Y12" i="6"/>
  <c r="Y86" i="6" s="1"/>
  <c r="Y14" i="6"/>
  <c r="Y16" i="6"/>
  <c r="Y18" i="6"/>
  <c r="Y20" i="6"/>
  <c r="Y23" i="6"/>
  <c r="Y25" i="6"/>
  <c r="Y27" i="6"/>
  <c r="Y31" i="6"/>
  <c r="Y33" i="6"/>
  <c r="Y22" i="6"/>
  <c r="Y24" i="6"/>
  <c r="Y26" i="6"/>
  <c r="Y28" i="6"/>
  <c r="Y30" i="6"/>
  <c r="Y32" i="6"/>
  <c r="AA13" i="6"/>
  <c r="AA15" i="6"/>
  <c r="AA19" i="6"/>
  <c r="AA21" i="6"/>
  <c r="AA12" i="6"/>
  <c r="AA14" i="6"/>
  <c r="AA16" i="6"/>
  <c r="AA18" i="6"/>
  <c r="AA20" i="6"/>
  <c r="AA23" i="6"/>
  <c r="AA25" i="6"/>
  <c r="AA27" i="6"/>
  <c r="AA31" i="6"/>
  <c r="AA33" i="6"/>
  <c r="AA22" i="6"/>
  <c r="AA24" i="6"/>
  <c r="AA26" i="6"/>
  <c r="AA28" i="6"/>
  <c r="AA30" i="6"/>
  <c r="AA32" i="6"/>
  <c r="AB50" i="6"/>
  <c r="X50" i="6"/>
  <c r="V50" i="6"/>
  <c r="T50" i="6"/>
  <c r="P50" i="6"/>
  <c r="N50" i="6"/>
  <c r="AA49" i="6"/>
  <c r="Y49" i="6"/>
  <c r="W49" i="6"/>
  <c r="S49" i="6"/>
  <c r="Q49" i="6"/>
  <c r="O49" i="6"/>
  <c r="AB48" i="6"/>
  <c r="Z48" i="6"/>
  <c r="X48" i="6"/>
  <c r="V48" i="6"/>
  <c r="T48" i="6"/>
  <c r="R48" i="6"/>
  <c r="P48" i="6"/>
  <c r="N48" i="6"/>
  <c r="AA47" i="6"/>
  <c r="Y47" i="6"/>
  <c r="W47" i="6"/>
  <c r="S47" i="6"/>
  <c r="Q47" i="6"/>
  <c r="O47" i="6"/>
  <c r="AB46" i="6"/>
  <c r="X46" i="6"/>
  <c r="V46" i="6"/>
  <c r="T46" i="6"/>
  <c r="P46" i="6"/>
  <c r="N46" i="6"/>
  <c r="AA45" i="6"/>
  <c r="Y45" i="6"/>
  <c r="W45" i="6"/>
  <c r="S45" i="6"/>
  <c r="Q45" i="6"/>
  <c r="O45" i="6"/>
  <c r="AB44" i="6"/>
  <c r="X44" i="6"/>
  <c r="V44" i="6"/>
  <c r="T44" i="6"/>
  <c r="P44" i="6"/>
  <c r="N44" i="6"/>
  <c r="AA43" i="6"/>
  <c r="Y43" i="6"/>
  <c r="W43" i="6"/>
  <c r="U43" i="6"/>
  <c r="S43" i="6"/>
  <c r="Q43" i="6"/>
  <c r="O43" i="6"/>
  <c r="AB42" i="6"/>
  <c r="X42" i="6"/>
  <c r="V42" i="6"/>
  <c r="T42" i="6"/>
  <c r="P42" i="6"/>
  <c r="N42" i="6"/>
  <c r="AA41" i="6"/>
  <c r="Y41" i="6"/>
  <c r="W41" i="6"/>
  <c r="S41" i="6"/>
  <c r="Q41" i="6"/>
  <c r="O41" i="6"/>
  <c r="AB40" i="6"/>
  <c r="Z40" i="6"/>
  <c r="X40" i="6"/>
  <c r="V40" i="6"/>
  <c r="T40" i="6"/>
  <c r="R40" i="6"/>
  <c r="P40" i="6"/>
  <c r="N40" i="6"/>
  <c r="AA39" i="6"/>
  <c r="Y39" i="6"/>
  <c r="W39" i="6"/>
  <c r="S39" i="6"/>
  <c r="Q39" i="6"/>
  <c r="O39" i="6"/>
  <c r="AB38" i="6"/>
  <c r="X38" i="6"/>
  <c r="V38" i="6"/>
  <c r="T38" i="6"/>
  <c r="P38" i="6"/>
  <c r="N38" i="6"/>
  <c r="AA37" i="6"/>
  <c r="Y37" i="6"/>
  <c r="W37" i="6"/>
  <c r="S37" i="6"/>
  <c r="Q37" i="6"/>
  <c r="O37" i="6"/>
  <c r="AB36" i="6"/>
  <c r="X36" i="6"/>
  <c r="V36" i="6"/>
  <c r="T36" i="6"/>
  <c r="P36" i="6"/>
  <c r="AA35" i="6"/>
  <c r="Y35" i="6"/>
  <c r="W35" i="6"/>
  <c r="S35" i="6"/>
  <c r="Q35" i="6"/>
  <c r="O35" i="6"/>
  <c r="AB34" i="6"/>
  <c r="N12" i="6"/>
  <c r="N14" i="6"/>
  <c r="N16" i="6"/>
  <c r="N18" i="6"/>
  <c r="N20" i="6"/>
  <c r="N22" i="6"/>
  <c r="N13" i="6"/>
  <c r="N15" i="6"/>
  <c r="N19" i="6"/>
  <c r="N21" i="6"/>
  <c r="N24" i="6"/>
  <c r="N26" i="6"/>
  <c r="N28" i="6"/>
  <c r="N30" i="6"/>
  <c r="N32" i="6"/>
  <c r="N34" i="6"/>
  <c r="N23" i="6"/>
  <c r="N25" i="6"/>
  <c r="N27" i="6"/>
  <c r="N31" i="6"/>
  <c r="N33" i="6"/>
  <c r="P12" i="6"/>
  <c r="P14" i="6"/>
  <c r="P16" i="6"/>
  <c r="P18" i="6"/>
  <c r="P20" i="6"/>
  <c r="P22" i="6"/>
  <c r="P13" i="6"/>
  <c r="P15" i="6"/>
  <c r="P19" i="6"/>
  <c r="P21" i="6"/>
  <c r="P24" i="6"/>
  <c r="P26" i="6"/>
  <c r="P28" i="6"/>
  <c r="P30" i="6"/>
  <c r="P32" i="6"/>
  <c r="P23" i="6"/>
  <c r="P25" i="6"/>
  <c r="P27" i="6"/>
  <c r="P31" i="6"/>
  <c r="P33" i="6"/>
  <c r="R18" i="6"/>
  <c r="R15" i="6"/>
  <c r="R26" i="6"/>
  <c r="R23" i="6"/>
  <c r="R33" i="6"/>
  <c r="T12" i="6"/>
  <c r="T14" i="6"/>
  <c r="T16" i="6"/>
  <c r="T18" i="6"/>
  <c r="T20" i="6"/>
  <c r="T22" i="6"/>
  <c r="T13" i="6"/>
  <c r="T15" i="6"/>
  <c r="T19" i="6"/>
  <c r="T21" i="6"/>
  <c r="T24" i="6"/>
  <c r="T26" i="6"/>
  <c r="T28" i="6"/>
  <c r="T30" i="6"/>
  <c r="T32" i="6"/>
  <c r="T23" i="6"/>
  <c r="T25" i="6"/>
  <c r="T27" i="6"/>
  <c r="T31" i="6"/>
  <c r="T33" i="6"/>
  <c r="V12" i="6"/>
  <c r="V14" i="6"/>
  <c r="V16" i="6"/>
  <c r="V18" i="6"/>
  <c r="V20" i="6"/>
  <c r="V22" i="6"/>
  <c r="V13" i="6"/>
  <c r="V15" i="6"/>
  <c r="V19" i="6"/>
  <c r="V21" i="6"/>
  <c r="V24" i="6"/>
  <c r="V26" i="6"/>
  <c r="V28" i="6"/>
  <c r="V30" i="6"/>
  <c r="V32" i="6"/>
  <c r="V23" i="6"/>
  <c r="V25" i="6"/>
  <c r="V27" i="6"/>
  <c r="V31" i="6"/>
  <c r="V33" i="6"/>
  <c r="X12" i="6"/>
  <c r="X14" i="6"/>
  <c r="X16" i="6"/>
  <c r="X18" i="6"/>
  <c r="X20" i="6"/>
  <c r="X22" i="6"/>
  <c r="X13" i="6"/>
  <c r="X15" i="6"/>
  <c r="X19" i="6"/>
  <c r="X21" i="6"/>
  <c r="X24" i="6"/>
  <c r="X26" i="6"/>
  <c r="X28" i="6"/>
  <c r="X30" i="6"/>
  <c r="X32" i="6"/>
  <c r="X23" i="6"/>
  <c r="X25" i="6"/>
  <c r="X27" i="6"/>
  <c r="X31" i="6"/>
  <c r="X33" i="6"/>
  <c r="Z18" i="6"/>
  <c r="Z19" i="6"/>
  <c r="Z26" i="6"/>
  <c r="Z23" i="6"/>
  <c r="Z33" i="6"/>
  <c r="AB12" i="6"/>
  <c r="AB14" i="6"/>
  <c r="AB16" i="6"/>
  <c r="AB18" i="6"/>
  <c r="AB20" i="6"/>
  <c r="AB13" i="6"/>
  <c r="AB15" i="6"/>
  <c r="AB19" i="6"/>
  <c r="AB21" i="6"/>
  <c r="AB22" i="6"/>
  <c r="AB24" i="6"/>
  <c r="AB26" i="6"/>
  <c r="AB28" i="6"/>
  <c r="AB30" i="6"/>
  <c r="AB32" i="6"/>
  <c r="AB23" i="6"/>
  <c r="AB25" i="6"/>
  <c r="AB27" i="6"/>
  <c r="AB31" i="6"/>
  <c r="AA50" i="6"/>
  <c r="Y50" i="6"/>
  <c r="W50" i="6"/>
  <c r="S50" i="6"/>
  <c r="Q50" i="6"/>
  <c r="O50" i="6"/>
  <c r="AB49" i="6"/>
  <c r="Z49" i="6"/>
  <c r="X49" i="6"/>
  <c r="V49" i="6"/>
  <c r="T49" i="6"/>
  <c r="R49" i="6"/>
  <c r="P49" i="6"/>
  <c r="N49" i="6"/>
  <c r="AA48" i="6"/>
  <c r="Y48" i="6"/>
  <c r="W48" i="6"/>
  <c r="S48" i="6"/>
  <c r="Q48" i="6"/>
  <c r="O48" i="6"/>
  <c r="AB47" i="6"/>
  <c r="X47" i="6"/>
  <c r="V47" i="6"/>
  <c r="T47" i="6"/>
  <c r="P47" i="6"/>
  <c r="N47" i="6"/>
  <c r="AA46" i="6"/>
  <c r="Y46" i="6"/>
  <c r="W46" i="6"/>
  <c r="S46" i="6"/>
  <c r="Q46" i="6"/>
  <c r="O46" i="6"/>
  <c r="AB45" i="6"/>
  <c r="X45" i="6"/>
  <c r="V45" i="6"/>
  <c r="T45" i="6"/>
  <c r="P45" i="6"/>
  <c r="N45" i="6"/>
  <c r="AA44" i="6"/>
  <c r="Y44" i="6"/>
  <c r="W44" i="6"/>
  <c r="U44" i="6"/>
  <c r="S44" i="6"/>
  <c r="Q44" i="6"/>
  <c r="O44" i="6"/>
  <c r="AB43" i="6"/>
  <c r="X43" i="6"/>
  <c r="V43" i="6"/>
  <c r="T43" i="6"/>
  <c r="P43" i="6"/>
  <c r="N43" i="6"/>
  <c r="AA42" i="6"/>
  <c r="Y42" i="6"/>
  <c r="W42" i="6"/>
  <c r="S42" i="6"/>
  <c r="Q42" i="6"/>
  <c r="O42" i="6"/>
  <c r="AB41" i="6"/>
  <c r="Z41" i="6"/>
  <c r="X41" i="6"/>
  <c r="V41" i="6"/>
  <c r="T41" i="6"/>
  <c r="R41" i="6"/>
  <c r="P41" i="6"/>
  <c r="N41" i="6"/>
  <c r="AA40" i="6"/>
  <c r="Y40" i="6"/>
  <c r="W40" i="6"/>
  <c r="S40" i="6"/>
  <c r="Q40" i="6"/>
  <c r="O40" i="6"/>
  <c r="AB39" i="6"/>
  <c r="X39" i="6"/>
  <c r="V39" i="6"/>
  <c r="T39" i="6"/>
  <c r="P39" i="6"/>
  <c r="N39" i="6"/>
  <c r="AA38" i="6"/>
  <c r="Y38" i="6"/>
  <c r="W38" i="6"/>
  <c r="S38" i="6"/>
  <c r="Q38" i="6"/>
  <c r="O38" i="6"/>
  <c r="AB37" i="6"/>
  <c r="X37" i="6"/>
  <c r="V37" i="6"/>
  <c r="T37" i="6"/>
  <c r="P37" i="6"/>
  <c r="N37" i="6"/>
  <c r="AA36" i="6"/>
  <c r="Y36" i="6"/>
  <c r="W36" i="6"/>
  <c r="U36" i="6"/>
  <c r="S36" i="6"/>
  <c r="Q36" i="6"/>
  <c r="O36" i="6"/>
  <c r="AB35" i="6"/>
  <c r="X35" i="6"/>
  <c r="V35" i="6"/>
  <c r="T35" i="6"/>
  <c r="P35" i="6"/>
  <c r="N35" i="6"/>
  <c r="AA34" i="6"/>
  <c r="Y34" i="6"/>
  <c r="W34" i="6"/>
  <c r="S34" i="6"/>
  <c r="Q34" i="6"/>
  <c r="O34" i="6"/>
  <c r="N53" i="6"/>
  <c r="N55" i="6"/>
  <c r="N84" i="6" s="1"/>
  <c r="AX84" i="6" s="1"/>
  <c r="AX110" i="6" s="1"/>
  <c r="N57" i="6"/>
  <c r="N59" i="6"/>
  <c r="N61" i="6"/>
  <c r="N63" i="6"/>
  <c r="N54" i="6"/>
  <c r="N56" i="6"/>
  <c r="N58" i="6"/>
  <c r="N60" i="6"/>
  <c r="N62" i="6"/>
  <c r="N65" i="6"/>
  <c r="N67" i="6"/>
  <c r="N69" i="6"/>
  <c r="N71" i="6"/>
  <c r="N64" i="6"/>
  <c r="N66" i="6"/>
  <c r="N68" i="6"/>
  <c r="N70" i="6"/>
  <c r="N72" i="6"/>
  <c r="P53" i="6"/>
  <c r="P55" i="6"/>
  <c r="P57" i="6"/>
  <c r="P86" i="6" s="1"/>
  <c r="P59" i="6"/>
  <c r="P61" i="6"/>
  <c r="P63" i="6"/>
  <c r="P54" i="6"/>
  <c r="P83" i="6"/>
  <c r="AZ83" i="6" s="1"/>
  <c r="AZ109" i="6" s="1"/>
  <c r="P56" i="6"/>
  <c r="P58" i="6"/>
  <c r="P60" i="6"/>
  <c r="P62" i="6"/>
  <c r="P65" i="6"/>
  <c r="P67" i="6"/>
  <c r="P69" i="6"/>
  <c r="P71" i="6"/>
  <c r="P64" i="6"/>
  <c r="P66" i="6"/>
  <c r="P68" i="6"/>
  <c r="P70" i="6"/>
  <c r="P99" i="6"/>
  <c r="AZ99" i="6"/>
  <c r="AZ125" i="6" s="1"/>
  <c r="P72" i="6"/>
  <c r="R55" i="6"/>
  <c r="R56" i="6"/>
  <c r="R58" i="6"/>
  <c r="R65" i="6"/>
  <c r="R64" i="6"/>
  <c r="R72" i="6"/>
  <c r="T53" i="6"/>
  <c r="T55" i="6"/>
  <c r="T57" i="6"/>
  <c r="T86" i="6"/>
  <c r="T59" i="6"/>
  <c r="T61" i="6"/>
  <c r="T54" i="6"/>
  <c r="T56" i="6"/>
  <c r="T85" i="6"/>
  <c r="BD85" i="6"/>
  <c r="BD111" i="6" s="1"/>
  <c r="T58" i="6"/>
  <c r="T60" i="6"/>
  <c r="T62" i="6"/>
  <c r="T63" i="6"/>
  <c r="T65" i="6"/>
  <c r="T67" i="6"/>
  <c r="T69" i="6"/>
  <c r="T71" i="6"/>
  <c r="T64" i="6"/>
  <c r="T66" i="6"/>
  <c r="T68" i="6"/>
  <c r="T70" i="6"/>
  <c r="T72" i="6"/>
  <c r="V53" i="6"/>
  <c r="V55" i="6"/>
  <c r="V57" i="6"/>
  <c r="V59" i="6"/>
  <c r="V61" i="6"/>
  <c r="V54" i="6"/>
  <c r="V56" i="6"/>
  <c r="V85" i="6"/>
  <c r="BF85" i="6"/>
  <c r="V58" i="6"/>
  <c r="V60" i="6"/>
  <c r="V62" i="6"/>
  <c r="V63" i="6"/>
  <c r="V65" i="6"/>
  <c r="V67" i="6"/>
  <c r="V69" i="6"/>
  <c r="V71" i="6"/>
  <c r="V64" i="6"/>
  <c r="V66" i="6"/>
  <c r="V68" i="6"/>
  <c r="V70" i="6"/>
  <c r="V72" i="6"/>
  <c r="X53" i="6"/>
  <c r="X55" i="6"/>
  <c r="X57" i="6"/>
  <c r="X86" i="6" s="1"/>
  <c r="X59" i="6"/>
  <c r="X61" i="6"/>
  <c r="X54" i="6"/>
  <c r="X56" i="6"/>
  <c r="X85" i="6"/>
  <c r="BH85" i="6"/>
  <c r="X58" i="6"/>
  <c r="X60" i="6"/>
  <c r="X62" i="6"/>
  <c r="X63" i="6"/>
  <c r="X65" i="6"/>
  <c r="X67" i="6"/>
  <c r="X69" i="6"/>
  <c r="X71" i="6"/>
  <c r="X64" i="6"/>
  <c r="X66" i="6"/>
  <c r="X68" i="6"/>
  <c r="X70" i="6"/>
  <c r="X99" i="6"/>
  <c r="BH99" i="6" s="1"/>
  <c r="X72" i="6"/>
  <c r="Z55" i="6"/>
  <c r="Z61" i="6"/>
  <c r="Z60" i="6"/>
  <c r="Z67" i="6"/>
  <c r="Z66" i="6"/>
  <c r="AB53" i="6"/>
  <c r="AB55" i="6"/>
  <c r="AB57" i="6"/>
  <c r="AB86" i="6" s="1"/>
  <c r="AB59" i="6"/>
  <c r="AB61" i="6"/>
  <c r="AB54" i="6"/>
  <c r="AB56" i="6"/>
  <c r="AB85" i="6"/>
  <c r="BL85" i="6" s="1"/>
  <c r="AB58" i="6"/>
  <c r="AB87" i="6"/>
  <c r="BL87" i="6"/>
  <c r="AB60" i="6"/>
  <c r="AB62" i="6"/>
  <c r="AB63" i="6"/>
  <c r="AB65" i="6"/>
  <c r="AB67" i="6"/>
  <c r="AB69" i="6"/>
  <c r="AB71" i="6"/>
  <c r="AB64" i="6"/>
  <c r="AB66" i="6"/>
  <c r="AB68" i="6"/>
  <c r="AB70" i="6"/>
  <c r="AB72" i="6"/>
  <c r="M70" i="6"/>
  <c r="M62" i="6"/>
  <c r="M54" i="6"/>
  <c r="M65" i="6"/>
  <c r="M57" i="6"/>
  <c r="O54" i="6"/>
  <c r="O56" i="6"/>
  <c r="O58" i="6"/>
  <c r="O60" i="6"/>
  <c r="O62" i="6"/>
  <c r="O53" i="6"/>
  <c r="O55" i="6"/>
  <c r="O57" i="6"/>
  <c r="AY86" i="6"/>
  <c r="AY112" i="6" s="1"/>
  <c r="O59" i="6"/>
  <c r="O61" i="6"/>
  <c r="O63" i="6"/>
  <c r="O64" i="6"/>
  <c r="O66" i="6"/>
  <c r="O68" i="6"/>
  <c r="O70" i="6"/>
  <c r="O72" i="6"/>
  <c r="O65" i="6"/>
  <c r="O67" i="6"/>
  <c r="O69" i="6"/>
  <c r="O71" i="6"/>
  <c r="Q54" i="6"/>
  <c r="Q56" i="6"/>
  <c r="Q58" i="6"/>
  <c r="Q60" i="6"/>
  <c r="Q62" i="6"/>
  <c r="Q53" i="6"/>
  <c r="Q55" i="6"/>
  <c r="Q57" i="6"/>
  <c r="Q59" i="6"/>
  <c r="Q61" i="6"/>
  <c r="Q63" i="6"/>
  <c r="Q64" i="6"/>
  <c r="Q66" i="6"/>
  <c r="Q68" i="6"/>
  <c r="Q70" i="6"/>
  <c r="Q72" i="6"/>
  <c r="Q65" i="6"/>
  <c r="Q67" i="6"/>
  <c r="Q69" i="6"/>
  <c r="Q71" i="6"/>
  <c r="S54" i="6"/>
  <c r="S56" i="6"/>
  <c r="S58" i="6"/>
  <c r="S60" i="6"/>
  <c r="S62" i="6"/>
  <c r="S53" i="6"/>
  <c r="S55" i="6"/>
  <c r="S57" i="6"/>
  <c r="S86" i="6" s="1"/>
  <c r="S59" i="6"/>
  <c r="S61" i="6"/>
  <c r="S64" i="6"/>
  <c r="S66" i="6"/>
  <c r="S68" i="6"/>
  <c r="S70" i="6"/>
  <c r="S72" i="6"/>
  <c r="S63" i="6"/>
  <c r="S92" i="6"/>
  <c r="BC92" i="6" s="1"/>
  <c r="BC118" i="6" s="1"/>
  <c r="S65" i="6"/>
  <c r="S67" i="6"/>
  <c r="S69" i="6"/>
  <c r="S71" i="6"/>
  <c r="U56" i="6"/>
  <c r="U53" i="6"/>
  <c r="U59" i="6"/>
  <c r="U72" i="6"/>
  <c r="W54" i="6"/>
  <c r="W56" i="6"/>
  <c r="W58" i="6"/>
  <c r="W60" i="6"/>
  <c r="W62" i="6"/>
  <c r="W53" i="6"/>
  <c r="W55" i="6"/>
  <c r="W57" i="6"/>
  <c r="W59" i="6"/>
  <c r="W61" i="6"/>
  <c r="W64" i="6"/>
  <c r="W66" i="6"/>
  <c r="W68" i="6"/>
  <c r="W70" i="6"/>
  <c r="W72" i="6"/>
  <c r="W63" i="6"/>
  <c r="W92" i="6" s="1"/>
  <c r="BG92" i="6" s="1"/>
  <c r="W65" i="6"/>
  <c r="W67" i="6"/>
  <c r="W69" i="6"/>
  <c r="W71" i="6"/>
  <c r="Y54" i="6"/>
  <c r="Y56" i="6"/>
  <c r="Y58" i="6"/>
  <c r="Y60" i="6"/>
  <c r="Y62" i="6"/>
  <c r="Y53" i="6"/>
  <c r="Y55" i="6"/>
  <c r="Y57" i="6"/>
  <c r="Y59" i="6"/>
  <c r="Y61" i="6"/>
  <c r="Y64" i="6"/>
  <c r="Y66" i="6"/>
  <c r="Y68" i="6"/>
  <c r="Y70" i="6"/>
  <c r="Y72" i="6"/>
  <c r="Y63" i="6"/>
  <c r="Y65" i="6"/>
  <c r="Y67" i="6"/>
  <c r="Y69" i="6"/>
  <c r="Y71" i="6"/>
  <c r="AA54" i="6"/>
  <c r="AA56" i="6"/>
  <c r="AA58" i="6"/>
  <c r="AA60" i="6"/>
  <c r="AA62" i="6"/>
  <c r="AA53" i="6"/>
  <c r="AA55" i="6"/>
  <c r="AA57" i="6"/>
  <c r="AA86" i="6"/>
  <c r="AA59" i="6"/>
  <c r="AA61" i="6"/>
  <c r="AA64" i="6"/>
  <c r="AA66" i="6"/>
  <c r="AA68" i="6"/>
  <c r="AA70" i="6"/>
  <c r="AA72" i="6"/>
  <c r="AA63" i="6"/>
  <c r="AA65" i="6"/>
  <c r="AA94" i="6" s="1"/>
  <c r="AA67" i="6"/>
  <c r="AA69" i="6"/>
  <c r="AA71" i="6"/>
  <c r="M34" i="6"/>
  <c r="M45" i="6"/>
  <c r="M18" i="6"/>
  <c r="Z34" i="3"/>
  <c r="Z35" i="3"/>
  <c r="Z36" i="3"/>
  <c r="Z37" i="3"/>
  <c r="Z38" i="3"/>
  <c r="Z39" i="3"/>
  <c r="Z40" i="3"/>
  <c r="Z41" i="3"/>
  <c r="V34" i="3"/>
  <c r="V35" i="3"/>
  <c r="V36" i="3"/>
  <c r="V37" i="3"/>
  <c r="V38" i="3"/>
  <c r="V39" i="3"/>
  <c r="V40" i="3"/>
  <c r="V41" i="3"/>
  <c r="R34" i="3"/>
  <c r="R35" i="3"/>
  <c r="R36" i="3"/>
  <c r="R37" i="3"/>
  <c r="R38" i="3"/>
  <c r="R39" i="3"/>
  <c r="R40" i="3"/>
  <c r="R41" i="3"/>
  <c r="P34" i="3"/>
  <c r="P35" i="3"/>
  <c r="P36" i="3"/>
  <c r="P37" i="3"/>
  <c r="P38" i="3"/>
  <c r="P39" i="3"/>
  <c r="P40" i="3"/>
  <c r="P41" i="3"/>
  <c r="P42" i="3"/>
  <c r="N28" i="3"/>
  <c r="N26" i="3"/>
  <c r="N24" i="3"/>
  <c r="N22" i="3"/>
  <c r="N20" i="3"/>
  <c r="N18" i="3"/>
  <c r="N16" i="3"/>
  <c r="N14" i="3"/>
  <c r="N12" i="3"/>
  <c r="AA29" i="3"/>
  <c r="W29" i="3"/>
  <c r="S29" i="3"/>
  <c r="O29" i="3"/>
  <c r="AA28" i="3"/>
  <c r="Y28" i="3"/>
  <c r="W28" i="3"/>
  <c r="S28" i="3"/>
  <c r="Q28" i="3"/>
  <c r="O28" i="3"/>
  <c r="AA27" i="3"/>
  <c r="W27" i="3"/>
  <c r="S27" i="3"/>
  <c r="O27" i="3"/>
  <c r="AA26" i="3"/>
  <c r="W26" i="3"/>
  <c r="U26" i="3"/>
  <c r="S26" i="3"/>
  <c r="O26" i="3"/>
  <c r="AA25" i="3"/>
  <c r="W25" i="3"/>
  <c r="S25" i="3"/>
  <c r="O25" i="3"/>
  <c r="AA24" i="3"/>
  <c r="Y24" i="3"/>
  <c r="W24" i="3"/>
  <c r="S24" i="3"/>
  <c r="Q24" i="3"/>
  <c r="O24" i="3"/>
  <c r="AA23" i="3"/>
  <c r="W23" i="3"/>
  <c r="S23" i="3"/>
  <c r="O23" i="3"/>
  <c r="AA22" i="3"/>
  <c r="W22" i="3"/>
  <c r="U22" i="3"/>
  <c r="S22" i="3"/>
  <c r="O22" i="3"/>
  <c r="AA21" i="3"/>
  <c r="W21" i="3"/>
  <c r="S21" i="3"/>
  <c r="O21" i="3"/>
  <c r="AA20" i="3"/>
  <c r="Y20" i="3"/>
  <c r="W20" i="3"/>
  <c r="S20" i="3"/>
  <c r="Q20" i="3"/>
  <c r="O20" i="3"/>
  <c r="AA19" i="3"/>
  <c r="W19" i="3"/>
  <c r="S19" i="3"/>
  <c r="O19" i="3"/>
  <c r="AA18" i="3"/>
  <c r="W18" i="3"/>
  <c r="U18" i="3"/>
  <c r="S18" i="3"/>
  <c r="O18" i="3"/>
  <c r="AA17" i="3"/>
  <c r="W17" i="3"/>
  <c r="S17" i="3"/>
  <c r="O17" i="3"/>
  <c r="AA16" i="3"/>
  <c r="Y16" i="3"/>
  <c r="W16" i="3"/>
  <c r="S16" i="3"/>
  <c r="Q16" i="3"/>
  <c r="O16" i="3"/>
  <c r="AA15" i="3"/>
  <c r="W15" i="3"/>
  <c r="S15" i="3"/>
  <c r="O15" i="3"/>
  <c r="AA14" i="3"/>
  <c r="W14" i="3"/>
  <c r="U14" i="3"/>
  <c r="S14" i="3"/>
  <c r="O14" i="3"/>
  <c r="AA13" i="3"/>
  <c r="W13" i="3"/>
  <c r="S13" i="3"/>
  <c r="S97" i="3" s="1"/>
  <c r="O13" i="3"/>
  <c r="AA12" i="3"/>
  <c r="Y12" i="3"/>
  <c r="W12" i="3"/>
  <c r="S12" i="3"/>
  <c r="Q12" i="3"/>
  <c r="O12" i="3"/>
  <c r="N60" i="3"/>
  <c r="N58" i="3"/>
  <c r="N56" i="3"/>
  <c r="N54" i="3"/>
  <c r="N52" i="3"/>
  <c r="N50" i="3"/>
  <c r="N48" i="3"/>
  <c r="N46" i="3"/>
  <c r="N44" i="3"/>
  <c r="N42" i="3"/>
  <c r="N40" i="3"/>
  <c r="N38" i="3"/>
  <c r="N36" i="3"/>
  <c r="N34" i="3"/>
  <c r="AA61" i="3"/>
  <c r="AA111" i="3" s="1"/>
  <c r="W61" i="3"/>
  <c r="W111" i="3" s="1"/>
  <c r="S61" i="3"/>
  <c r="S111" i="3" s="1"/>
  <c r="O61" i="3"/>
  <c r="AA60" i="3"/>
  <c r="AA98" i="3" s="1"/>
  <c r="W60" i="3"/>
  <c r="W98" i="3" s="1"/>
  <c r="S60" i="3"/>
  <c r="S98" i="3" s="1"/>
  <c r="O60" i="3"/>
  <c r="AA59" i="3"/>
  <c r="W59" i="3"/>
  <c r="S59" i="3"/>
  <c r="O59" i="3"/>
  <c r="AA58" i="3"/>
  <c r="Y58" i="3"/>
  <c r="W58" i="3"/>
  <c r="S58" i="3"/>
  <c r="Q58" i="3"/>
  <c r="O58" i="3"/>
  <c r="AA57" i="3"/>
  <c r="W57" i="3"/>
  <c r="S57" i="3"/>
  <c r="O57" i="3"/>
  <c r="O110" i="3" s="1"/>
  <c r="O180" i="3" s="1"/>
  <c r="AA56" i="3"/>
  <c r="AA109" i="3"/>
  <c r="AA179" i="3" s="1"/>
  <c r="W56" i="3"/>
  <c r="W109" i="3"/>
  <c r="W179" i="3" s="1"/>
  <c r="U56" i="3"/>
  <c r="S56" i="3"/>
  <c r="O56" i="3"/>
  <c r="O109" i="3"/>
  <c r="O179" i="3" s="1"/>
  <c r="AA55" i="3"/>
  <c r="W55" i="3"/>
  <c r="W108" i="3" s="1"/>
  <c r="W178" i="3" s="1"/>
  <c r="S55" i="3"/>
  <c r="O55" i="3"/>
  <c r="O108" i="3" s="1"/>
  <c r="O178" i="3" s="1"/>
  <c r="AA54" i="3"/>
  <c r="Y54" i="3"/>
  <c r="W54" i="3"/>
  <c r="W107" i="3"/>
  <c r="W177" i="3" s="1"/>
  <c r="S54" i="3"/>
  <c r="Q54" i="3"/>
  <c r="O54" i="3"/>
  <c r="O107" i="3"/>
  <c r="O177" i="3" s="1"/>
  <c r="AA53" i="3"/>
  <c r="AA106" i="3" s="1"/>
  <c r="AA176" i="3"/>
  <c r="W53" i="3"/>
  <c r="S53" i="3"/>
  <c r="S106" i="3" s="1"/>
  <c r="S176" i="3"/>
  <c r="O53" i="3"/>
  <c r="O106" i="3" s="1"/>
  <c r="O176" i="3" s="1"/>
  <c r="AA52" i="3"/>
  <c r="AA105" i="3"/>
  <c r="W52" i="3"/>
  <c r="W105" i="3"/>
  <c r="S52" i="3"/>
  <c r="S105" i="3"/>
  <c r="O52" i="3"/>
  <c r="O105" i="3"/>
  <c r="AA51" i="3"/>
  <c r="W51" i="3"/>
  <c r="S51" i="3"/>
  <c r="O51" i="3"/>
  <c r="AA50" i="3"/>
  <c r="AA96" i="3"/>
  <c r="AA163" i="3" s="1"/>
  <c r="W50" i="3"/>
  <c r="U50" i="3"/>
  <c r="S50" i="3"/>
  <c r="S96" i="3"/>
  <c r="S163" i="3" s="1"/>
  <c r="O50" i="3"/>
  <c r="AA49" i="3"/>
  <c r="AA95" i="3" s="1"/>
  <c r="AA162" i="3" s="1"/>
  <c r="W49" i="3"/>
  <c r="W95" i="3" s="1"/>
  <c r="W162" i="3" s="1"/>
  <c r="S49" i="3"/>
  <c r="S95" i="3" s="1"/>
  <c r="S162" i="3" s="1"/>
  <c r="O49" i="3"/>
  <c r="O95" i="3" s="1"/>
  <c r="O162" i="3" s="1"/>
  <c r="AA48" i="3"/>
  <c r="AA94" i="3"/>
  <c r="AA161" i="3" s="1"/>
  <c r="Y48" i="3"/>
  <c r="Y94" i="3" s="1"/>
  <c r="Y161" i="3" s="1"/>
  <c r="W48" i="3"/>
  <c r="W94" i="3"/>
  <c r="W161" i="3" s="1"/>
  <c r="S48" i="3"/>
  <c r="S94" i="3"/>
  <c r="S161" i="3" s="1"/>
  <c r="Q48" i="3"/>
  <c r="O48" i="3"/>
  <c r="AA47" i="3"/>
  <c r="AA93" i="3" s="1"/>
  <c r="AA160" i="3" s="1"/>
  <c r="W47" i="3"/>
  <c r="W93" i="3" s="1"/>
  <c r="W160" i="3" s="1"/>
  <c r="S47" i="3"/>
  <c r="S93" i="3" s="1"/>
  <c r="S160" i="3" s="1"/>
  <c r="O47" i="3"/>
  <c r="O93" i="3" s="1"/>
  <c r="O160" i="3" s="1"/>
  <c r="AA46" i="3"/>
  <c r="AA92" i="3"/>
  <c r="AA159" i="3" s="1"/>
  <c r="W46" i="3"/>
  <c r="U46" i="3"/>
  <c r="S46" i="3"/>
  <c r="O46" i="3"/>
  <c r="AA45" i="3"/>
  <c r="AA91" i="3" s="1"/>
  <c r="AA158" i="3" s="1"/>
  <c r="W45" i="3"/>
  <c r="W91" i="3" s="1"/>
  <c r="W158" i="3"/>
  <c r="S45" i="3"/>
  <c r="S91" i="3" s="1"/>
  <c r="S158" i="3" s="1"/>
  <c r="P43" i="3"/>
  <c r="Z42" i="3"/>
  <c r="V42" i="3"/>
  <c r="R42" i="3"/>
  <c r="AB34" i="3"/>
  <c r="AB35" i="3"/>
  <c r="AB36" i="3"/>
  <c r="AB37" i="3"/>
  <c r="AB38" i="3"/>
  <c r="AB39" i="3"/>
  <c r="AB40" i="3"/>
  <c r="AB41" i="3"/>
  <c r="X34" i="3"/>
  <c r="X35" i="3"/>
  <c r="X36" i="3"/>
  <c r="X37" i="3"/>
  <c r="X38" i="3"/>
  <c r="X39" i="3"/>
  <c r="X40" i="3"/>
  <c r="X41" i="3"/>
  <c r="T34" i="3"/>
  <c r="T35" i="3"/>
  <c r="T36" i="3"/>
  <c r="T37" i="3"/>
  <c r="T38" i="3"/>
  <c r="T39" i="3"/>
  <c r="T40" i="3"/>
  <c r="T41" i="3"/>
  <c r="AA34" i="3"/>
  <c r="AA72" i="3" s="1"/>
  <c r="AA35" i="3"/>
  <c r="AA73" i="3" s="1"/>
  <c r="AA36" i="3"/>
  <c r="AA74" i="3" s="1"/>
  <c r="AA37" i="3"/>
  <c r="AA75" i="3" s="1"/>
  <c r="AA38" i="3"/>
  <c r="AA39" i="3"/>
  <c r="AA85" i="3"/>
  <c r="AA40" i="3"/>
  <c r="AA41" i="3"/>
  <c r="AA87" i="3" s="1"/>
  <c r="AA154" i="3" s="1"/>
  <c r="AA42" i="3"/>
  <c r="AA88" i="3"/>
  <c r="AA155" i="3" s="1"/>
  <c r="AA43" i="3"/>
  <c r="AA89" i="3" s="1"/>
  <c r="AA156" i="3"/>
  <c r="Y40" i="3"/>
  <c r="W34" i="3"/>
  <c r="W72" i="3" s="1"/>
  <c r="W35" i="3"/>
  <c r="W73" i="3" s="1"/>
  <c r="W36" i="3"/>
  <c r="W74" i="3" s="1"/>
  <c r="W37" i="3"/>
  <c r="W75" i="3" s="1"/>
  <c r="W38" i="3"/>
  <c r="W39" i="3"/>
  <c r="W40" i="3"/>
  <c r="W86" i="3"/>
  <c r="W153" i="3" s="1"/>
  <c r="W41" i="3"/>
  <c r="W87" i="3" s="1"/>
  <c r="W154" i="3" s="1"/>
  <c r="W42" i="3"/>
  <c r="W88" i="3"/>
  <c r="W155" i="3" s="1"/>
  <c r="W43" i="3"/>
  <c r="W89" i="3" s="1"/>
  <c r="W156" i="3" s="1"/>
  <c r="U39" i="3"/>
  <c r="U42" i="3"/>
  <c r="S34" i="3"/>
  <c r="S72" i="3" s="1"/>
  <c r="S35" i="3"/>
  <c r="S73" i="3" s="1"/>
  <c r="S36" i="3"/>
  <c r="S74" i="3" s="1"/>
  <c r="S37" i="3"/>
  <c r="S75" i="3" s="1"/>
  <c r="S38" i="3"/>
  <c r="S39" i="3"/>
  <c r="S85" i="3"/>
  <c r="S40" i="3"/>
  <c r="S41" i="3"/>
  <c r="S87" i="3" s="1"/>
  <c r="S154" i="3" s="1"/>
  <c r="S42" i="3"/>
  <c r="S88" i="3"/>
  <c r="S155" i="3" s="1"/>
  <c r="S43" i="3"/>
  <c r="S89" i="3" s="1"/>
  <c r="S156" i="3"/>
  <c r="Q40" i="3"/>
  <c r="O34" i="3"/>
  <c r="O72" i="3" s="1"/>
  <c r="O35" i="3"/>
  <c r="O73" i="3" s="1"/>
  <c r="O36" i="3"/>
  <c r="O74" i="3" s="1"/>
  <c r="O37" i="3"/>
  <c r="O75" i="3" s="1"/>
  <c r="O38" i="3"/>
  <c r="O39" i="3"/>
  <c r="O40" i="3"/>
  <c r="O86" i="3"/>
  <c r="O153" i="3" s="1"/>
  <c r="O41" i="3"/>
  <c r="O87" i="3" s="1"/>
  <c r="O154" i="3"/>
  <c r="O42" i="3"/>
  <c r="O88" i="3"/>
  <c r="O155" i="3" s="1"/>
  <c r="O43" i="3"/>
  <c r="O89" i="3" s="1"/>
  <c r="O156" i="3" s="1"/>
  <c r="O44" i="3"/>
  <c r="O90" i="3"/>
  <c r="O157" i="3" s="1"/>
  <c r="N29" i="3"/>
  <c r="N27" i="3"/>
  <c r="N25" i="3"/>
  <c r="N23" i="3"/>
  <c r="N21" i="3"/>
  <c r="N19" i="3"/>
  <c r="N17" i="3"/>
  <c r="N15" i="3"/>
  <c r="N13" i="3"/>
  <c r="AB29" i="3"/>
  <c r="AB76" i="3" s="1"/>
  <c r="Z29" i="3"/>
  <c r="X29" i="3"/>
  <c r="V29" i="3"/>
  <c r="T29" i="3"/>
  <c r="R29" i="3"/>
  <c r="P29" i="3"/>
  <c r="AB28" i="3"/>
  <c r="Z28" i="3"/>
  <c r="X28" i="3"/>
  <c r="V28" i="3"/>
  <c r="T28" i="3"/>
  <c r="R28" i="3"/>
  <c r="P28" i="3"/>
  <c r="AB27" i="3"/>
  <c r="Z27" i="3"/>
  <c r="X27" i="3"/>
  <c r="V27" i="3"/>
  <c r="T27" i="3"/>
  <c r="R27" i="3"/>
  <c r="P27" i="3"/>
  <c r="AB26" i="3"/>
  <c r="Z26" i="3"/>
  <c r="X26" i="3"/>
  <c r="X76" i="3" s="1"/>
  <c r="V26" i="3"/>
  <c r="T26" i="3"/>
  <c r="T76" i="3"/>
  <c r="R26" i="3"/>
  <c r="P26" i="3"/>
  <c r="P76" i="3" s="1"/>
  <c r="AB25" i="3"/>
  <c r="Z25" i="3"/>
  <c r="X25" i="3"/>
  <c r="V25" i="3"/>
  <c r="T25" i="3"/>
  <c r="R25" i="3"/>
  <c r="P25" i="3"/>
  <c r="AB24" i="3"/>
  <c r="Z24" i="3"/>
  <c r="X24" i="3"/>
  <c r="V24" i="3"/>
  <c r="T24" i="3"/>
  <c r="R24" i="3"/>
  <c r="P24" i="3"/>
  <c r="AB23" i="3"/>
  <c r="Z23" i="3"/>
  <c r="X23" i="3"/>
  <c r="V23" i="3"/>
  <c r="T23" i="3"/>
  <c r="R23" i="3"/>
  <c r="P23" i="3"/>
  <c r="AB22" i="3"/>
  <c r="Z22" i="3"/>
  <c r="X22" i="3"/>
  <c r="V22" i="3"/>
  <c r="T22" i="3"/>
  <c r="R22" i="3"/>
  <c r="P22" i="3"/>
  <c r="AB21" i="3"/>
  <c r="Z21" i="3"/>
  <c r="X21" i="3"/>
  <c r="V21" i="3"/>
  <c r="T21" i="3"/>
  <c r="R21" i="3"/>
  <c r="P21" i="3"/>
  <c r="AB20" i="3"/>
  <c r="Z20" i="3"/>
  <c r="X20" i="3"/>
  <c r="V20" i="3"/>
  <c r="T20" i="3"/>
  <c r="R20" i="3"/>
  <c r="P20" i="3"/>
  <c r="AB19" i="3"/>
  <c r="Z19" i="3"/>
  <c r="X19" i="3"/>
  <c r="V19" i="3"/>
  <c r="T19" i="3"/>
  <c r="R19" i="3"/>
  <c r="P19" i="3"/>
  <c r="AB18" i="3"/>
  <c r="Z18" i="3"/>
  <c r="X18" i="3"/>
  <c r="V18" i="3"/>
  <c r="T18" i="3"/>
  <c r="R18" i="3"/>
  <c r="P18" i="3"/>
  <c r="AB17" i="3"/>
  <c r="Z17" i="3"/>
  <c r="X17" i="3"/>
  <c r="V17" i="3"/>
  <c r="T17" i="3"/>
  <c r="R17" i="3"/>
  <c r="AB16" i="3"/>
  <c r="Z16" i="3"/>
  <c r="X16" i="3"/>
  <c r="V16" i="3"/>
  <c r="T16" i="3"/>
  <c r="R16" i="3"/>
  <c r="P16" i="3"/>
  <c r="AB15" i="3"/>
  <c r="Z15" i="3"/>
  <c r="X15" i="3"/>
  <c r="V15" i="3"/>
  <c r="T15" i="3"/>
  <c r="R15" i="3"/>
  <c r="P15" i="3"/>
  <c r="AB14" i="3"/>
  <c r="Z14" i="3"/>
  <c r="X14" i="3"/>
  <c r="V14" i="3"/>
  <c r="T14" i="3"/>
  <c r="R14" i="3"/>
  <c r="P14" i="3"/>
  <c r="AB13" i="3"/>
  <c r="Z13" i="3"/>
  <c r="X13" i="3"/>
  <c r="V13" i="3"/>
  <c r="T13" i="3"/>
  <c r="R13" i="3"/>
  <c r="P13" i="3"/>
  <c r="AB12" i="3"/>
  <c r="Z12" i="3"/>
  <c r="X12" i="3"/>
  <c r="V12" i="3"/>
  <c r="T12" i="3"/>
  <c r="R12" i="3"/>
  <c r="P12" i="3"/>
  <c r="P92" i="3" s="1"/>
  <c r="P159" i="3" s="1"/>
  <c r="N61" i="3"/>
  <c r="N59" i="3"/>
  <c r="N57" i="3"/>
  <c r="N110" i="3"/>
  <c r="N180" i="3" s="1"/>
  <c r="N55" i="3"/>
  <c r="N108" i="3" s="1"/>
  <c r="N178" i="3"/>
  <c r="N53" i="3"/>
  <c r="N51" i="3"/>
  <c r="N97" i="3" s="1"/>
  <c r="N49" i="3"/>
  <c r="N95" i="3" s="1"/>
  <c r="N162" i="3"/>
  <c r="N47" i="3"/>
  <c r="N45" i="3"/>
  <c r="N91" i="3" s="1"/>
  <c r="N158" i="3" s="1"/>
  <c r="N43" i="3"/>
  <c r="N156" i="3"/>
  <c r="N41" i="3"/>
  <c r="N87" i="3" s="1"/>
  <c r="N154" i="3"/>
  <c r="N39" i="3"/>
  <c r="N37" i="3"/>
  <c r="N75" i="3"/>
  <c r="AB61" i="3"/>
  <c r="AB111" i="3"/>
  <c r="Z61" i="3"/>
  <c r="Z111" i="3"/>
  <c r="X61" i="3"/>
  <c r="X111" i="3"/>
  <c r="V61" i="3"/>
  <c r="V111" i="3"/>
  <c r="T61" i="3"/>
  <c r="T111" i="3"/>
  <c r="R61" i="3"/>
  <c r="P61" i="3"/>
  <c r="AB60" i="3"/>
  <c r="AB98" i="3"/>
  <c r="Z60" i="3"/>
  <c r="Z98" i="3"/>
  <c r="X60" i="3"/>
  <c r="X98" i="3"/>
  <c r="V60" i="3"/>
  <c r="V98" i="3"/>
  <c r="T60" i="3"/>
  <c r="T98" i="3"/>
  <c r="R60" i="3"/>
  <c r="P60" i="3"/>
  <c r="AB59" i="3"/>
  <c r="Z59" i="3"/>
  <c r="X59" i="3"/>
  <c r="V59" i="3"/>
  <c r="T59" i="3"/>
  <c r="R59" i="3"/>
  <c r="P59" i="3"/>
  <c r="AB58" i="3"/>
  <c r="Z58" i="3"/>
  <c r="X58" i="3"/>
  <c r="V58" i="3"/>
  <c r="T58" i="3"/>
  <c r="R58" i="3"/>
  <c r="P58" i="3"/>
  <c r="AB57" i="3"/>
  <c r="AB110" i="3"/>
  <c r="AB180" i="3" s="1"/>
  <c r="Z57" i="3"/>
  <c r="Z110" i="3" s="1"/>
  <c r="Z180" i="3" s="1"/>
  <c r="X57" i="3"/>
  <c r="V57" i="3"/>
  <c r="V110" i="3" s="1"/>
  <c r="V180" i="3" s="1"/>
  <c r="T57" i="3"/>
  <c r="T110" i="3"/>
  <c r="T180" i="3" s="1"/>
  <c r="R57" i="3"/>
  <c r="R110" i="3" s="1"/>
  <c r="R180" i="3" s="1"/>
  <c r="P57" i="3"/>
  <c r="AB56" i="3"/>
  <c r="AB109" i="3" s="1"/>
  <c r="AB179" i="3" s="1"/>
  <c r="Z56" i="3"/>
  <c r="Z109" i="3"/>
  <c r="Z179" i="3" s="1"/>
  <c r="X56" i="3"/>
  <c r="X109" i="3" s="1"/>
  <c r="X179" i="3" s="1"/>
  <c r="V56" i="3"/>
  <c r="V109" i="3"/>
  <c r="V179" i="3" s="1"/>
  <c r="T56" i="3"/>
  <c r="T109" i="3" s="1"/>
  <c r="T179" i="3" s="1"/>
  <c r="R56" i="3"/>
  <c r="R109" i="3"/>
  <c r="R179" i="3" s="1"/>
  <c r="P56" i="3"/>
  <c r="P109" i="3" s="1"/>
  <c r="P179" i="3"/>
  <c r="AB55" i="3"/>
  <c r="Z55" i="3"/>
  <c r="Z108" i="3" s="1"/>
  <c r="Z178" i="3" s="1"/>
  <c r="X55" i="3"/>
  <c r="X108" i="3"/>
  <c r="X178" i="3" s="1"/>
  <c r="V55" i="3"/>
  <c r="V108" i="3" s="1"/>
  <c r="V178" i="3"/>
  <c r="T55" i="3"/>
  <c r="R55" i="3"/>
  <c r="R108" i="3" s="1"/>
  <c r="R178" i="3" s="1"/>
  <c r="P55" i="3"/>
  <c r="P108" i="3"/>
  <c r="P178" i="3" s="1"/>
  <c r="AB54" i="3"/>
  <c r="AB107" i="3" s="1"/>
  <c r="AB177" i="3"/>
  <c r="Z54" i="3"/>
  <c r="X54" i="3"/>
  <c r="X107" i="3" s="1"/>
  <c r="X177" i="3" s="1"/>
  <c r="V54" i="3"/>
  <c r="V107" i="3"/>
  <c r="V177" i="3" s="1"/>
  <c r="T54" i="3"/>
  <c r="T107" i="3" s="1"/>
  <c r="T177" i="3"/>
  <c r="R54" i="3"/>
  <c r="P54" i="3"/>
  <c r="P107" i="3" s="1"/>
  <c r="P177" i="3" s="1"/>
  <c r="AB53" i="3"/>
  <c r="AB106" i="3"/>
  <c r="AB176" i="3" s="1"/>
  <c r="Z53" i="3"/>
  <c r="Z106" i="3" s="1"/>
  <c r="Z176" i="3"/>
  <c r="X53" i="3"/>
  <c r="V53" i="3"/>
  <c r="V106" i="3" s="1"/>
  <c r="V176" i="3" s="1"/>
  <c r="T53" i="3"/>
  <c r="T106" i="3"/>
  <c r="T176" i="3" s="1"/>
  <c r="R53" i="3"/>
  <c r="R106" i="3" s="1"/>
  <c r="R176" i="3"/>
  <c r="P53" i="3"/>
  <c r="AB52" i="3"/>
  <c r="AB105" i="3" s="1"/>
  <c r="Z52" i="3"/>
  <c r="Z105" i="3" s="1"/>
  <c r="X52" i="3"/>
  <c r="X105" i="3" s="1"/>
  <c r="V52" i="3"/>
  <c r="V105" i="3" s="1"/>
  <c r="T52" i="3"/>
  <c r="T105" i="3" s="1"/>
  <c r="R52" i="3"/>
  <c r="R105" i="3" s="1"/>
  <c r="P52" i="3"/>
  <c r="P105" i="3" s="1"/>
  <c r="AB51" i="3"/>
  <c r="AB97" i="3" s="1"/>
  <c r="Z51" i="3"/>
  <c r="Z97" i="3" s="1"/>
  <c r="X51" i="3"/>
  <c r="X97" i="3" s="1"/>
  <c r="V51" i="3"/>
  <c r="V97" i="3" s="1"/>
  <c r="T51" i="3"/>
  <c r="T97" i="3" s="1"/>
  <c r="R51" i="3"/>
  <c r="R97" i="3" s="1"/>
  <c r="P51" i="3"/>
  <c r="P97" i="3" s="1"/>
  <c r="AB50" i="3"/>
  <c r="AB96" i="3" s="1"/>
  <c r="AB163" i="3" s="1"/>
  <c r="Z50" i="3"/>
  <c r="Z96" i="3"/>
  <c r="Z163" i="3" s="1"/>
  <c r="X50" i="3"/>
  <c r="X96" i="3" s="1"/>
  <c r="X163" i="3"/>
  <c r="V50" i="3"/>
  <c r="T50" i="3"/>
  <c r="T96" i="3" s="1"/>
  <c r="T163" i="3" s="1"/>
  <c r="R50" i="3"/>
  <c r="R96" i="3"/>
  <c r="R163" i="3" s="1"/>
  <c r="P50" i="3"/>
  <c r="P96" i="3" s="1"/>
  <c r="P163" i="3" s="1"/>
  <c r="AB49" i="3"/>
  <c r="Z49" i="3"/>
  <c r="Z95" i="3" s="1"/>
  <c r="Z162" i="3" s="1"/>
  <c r="X49" i="3"/>
  <c r="X95" i="3"/>
  <c r="X162" i="3" s="1"/>
  <c r="V49" i="3"/>
  <c r="V95" i="3" s="1"/>
  <c r="V162" i="3"/>
  <c r="T49" i="3"/>
  <c r="R49" i="3"/>
  <c r="R95" i="3" s="1"/>
  <c r="R162" i="3" s="1"/>
  <c r="P49" i="3"/>
  <c r="P95" i="3"/>
  <c r="AB48" i="3"/>
  <c r="AB94" i="3"/>
  <c r="AB161" i="3" s="1"/>
  <c r="Z48" i="3"/>
  <c r="Z94" i="3" s="1"/>
  <c r="Z161" i="3" s="1"/>
  <c r="X48" i="3"/>
  <c r="X94" i="3"/>
  <c r="X161" i="3" s="1"/>
  <c r="V48" i="3"/>
  <c r="V94" i="3" s="1"/>
  <c r="V161" i="3" s="1"/>
  <c r="T48" i="3"/>
  <c r="T94" i="3"/>
  <c r="T161" i="3" s="1"/>
  <c r="R48" i="3"/>
  <c r="P48" i="3"/>
  <c r="AB47" i="3"/>
  <c r="AB93" i="3" s="1"/>
  <c r="AB160" i="3" s="1"/>
  <c r="Z47" i="3"/>
  <c r="X47" i="3"/>
  <c r="X93" i="3" s="1"/>
  <c r="X160" i="3" s="1"/>
  <c r="V47" i="3"/>
  <c r="V93" i="3"/>
  <c r="V160" i="3" s="1"/>
  <c r="T47" i="3"/>
  <c r="T93" i="3" s="1"/>
  <c r="T160" i="3" s="1"/>
  <c r="R47" i="3"/>
  <c r="P47" i="3"/>
  <c r="P93" i="3" s="1"/>
  <c r="P160" i="3" s="1"/>
  <c r="AB46" i="3"/>
  <c r="AB92" i="3"/>
  <c r="AB159" i="3" s="1"/>
  <c r="Z46" i="3"/>
  <c r="Z92" i="3" s="1"/>
  <c r="Z159" i="3" s="1"/>
  <c r="X46" i="3"/>
  <c r="V46" i="3"/>
  <c r="V92" i="3" s="1"/>
  <c r="V159" i="3" s="1"/>
  <c r="T46" i="3"/>
  <c r="T92" i="3"/>
  <c r="T159" i="3" s="1"/>
  <c r="R46" i="3"/>
  <c r="R92" i="3" s="1"/>
  <c r="R159" i="3" s="1"/>
  <c r="P46" i="3"/>
  <c r="AB45" i="3"/>
  <c r="AB91" i="3" s="1"/>
  <c r="AB158" i="3" s="1"/>
  <c r="Z45" i="3"/>
  <c r="Z91" i="3"/>
  <c r="Z158" i="3" s="1"/>
  <c r="X45" i="3"/>
  <c r="X91" i="3" s="1"/>
  <c r="X158" i="3" s="1"/>
  <c r="V45" i="3"/>
  <c r="T45" i="3"/>
  <c r="T91" i="3" s="1"/>
  <c r="T158" i="3" s="1"/>
  <c r="R45" i="3"/>
  <c r="R91" i="3"/>
  <c r="R158" i="3" s="1"/>
  <c r="P45" i="3"/>
  <c r="P91" i="3" s="1"/>
  <c r="P158" i="3" s="1"/>
  <c r="AB44" i="3"/>
  <c r="AB90" i="3"/>
  <c r="AB157" i="3" s="1"/>
  <c r="Z44" i="3"/>
  <c r="Z90" i="3" s="1"/>
  <c r="Z157" i="3" s="1"/>
  <c r="X44" i="3"/>
  <c r="X90" i="3"/>
  <c r="X157" i="3" s="1"/>
  <c r="V44" i="3"/>
  <c r="V90" i="3" s="1"/>
  <c r="V157" i="3" s="1"/>
  <c r="T44" i="3"/>
  <c r="T90" i="3"/>
  <c r="T157" i="3" s="1"/>
  <c r="R44" i="3"/>
  <c r="R90" i="3" s="1"/>
  <c r="R157" i="3" s="1"/>
  <c r="P44" i="3"/>
  <c r="P90" i="3"/>
  <c r="P157" i="3" s="1"/>
  <c r="Z43" i="3"/>
  <c r="Z89" i="3" s="1"/>
  <c r="Z156" i="3" s="1"/>
  <c r="V43" i="3"/>
  <c r="V89" i="3"/>
  <c r="V156" i="3" s="1"/>
  <c r="R43" i="3"/>
  <c r="R89" i="3" s="1"/>
  <c r="R156" i="3" s="1"/>
  <c r="AB42" i="3"/>
  <c r="AB88" i="3"/>
  <c r="AB155" i="3" s="1"/>
  <c r="X42" i="3"/>
  <c r="X88" i="3" s="1"/>
  <c r="X155" i="3" s="1"/>
  <c r="T42" i="3"/>
  <c r="T88" i="3"/>
  <c r="T155" i="3" s="1"/>
  <c r="O94" i="6"/>
  <c r="AV110" i="6"/>
  <c r="AP110" i="6"/>
  <c r="BL132" i="6"/>
  <c r="CV132" i="6"/>
  <c r="AQ110" i="6"/>
  <c r="AU110" i="6"/>
  <c r="AA97" i="6"/>
  <c r="BK97" i="6" s="1"/>
  <c r="AA83" i="6"/>
  <c r="CU83" i="6"/>
  <c r="Y94" i="6"/>
  <c r="BI94" i="6" s="1"/>
  <c r="Y83" i="6"/>
  <c r="BI83" i="6"/>
  <c r="W94" i="6"/>
  <c r="BG94" i="6" s="1"/>
  <c r="W83" i="6"/>
  <c r="CQ83" i="6"/>
  <c r="S94" i="6"/>
  <c r="BC94" i="6"/>
  <c r="BC120" i="6"/>
  <c r="S97" i="6"/>
  <c r="BC97" i="6"/>
  <c r="BC123" i="6"/>
  <c r="S83" i="6"/>
  <c r="BC83" i="6" s="1"/>
  <c r="BC109" i="6" s="1"/>
  <c r="Q83" i="6"/>
  <c r="BA83" i="6"/>
  <c r="BA109" i="6" s="1"/>
  <c r="O83" i="6"/>
  <c r="AY83" i="6"/>
  <c r="AY109" i="6"/>
  <c r="AB100" i="6"/>
  <c r="BL100" i="6"/>
  <c r="T100" i="6"/>
  <c r="BD100" i="6" s="1"/>
  <c r="BD126" i="6" s="1"/>
  <c r="N83" i="6"/>
  <c r="AX83" i="6"/>
  <c r="AX109" i="6" s="1"/>
  <c r="N86" i="6"/>
  <c r="AX86" i="6"/>
  <c r="AX112" i="6"/>
  <c r="AR110" i="6"/>
  <c r="O97" i="6"/>
  <c r="AY97" i="6"/>
  <c r="AY123" i="6"/>
  <c r="X87" i="6"/>
  <c r="BH87" i="6"/>
  <c r="V87" i="6"/>
  <c r="BF87" i="6"/>
  <c r="T87" i="6"/>
  <c r="BD87" i="6" s="1"/>
  <c r="BD113" i="6" s="1"/>
  <c r="Q94" i="6"/>
  <c r="BA94" i="6"/>
  <c r="BA120" i="6"/>
  <c r="AB99" i="6"/>
  <c r="BL99" i="6" s="1"/>
  <c r="V100" i="6"/>
  <c r="BF100" i="6"/>
  <c r="T99" i="6"/>
  <c r="BD99" i="6" s="1"/>
  <c r="BD125" i="6" s="1"/>
  <c r="N100" i="6"/>
  <c r="AX100" i="6" s="1"/>
  <c r="AX126" i="6" s="1"/>
  <c r="N88" i="6"/>
  <c r="AX88" i="6"/>
  <c r="AX114" i="6"/>
  <c r="AA92" i="6"/>
  <c r="BK92" i="6" s="1"/>
  <c r="Y92" i="6"/>
  <c r="BI92" i="6"/>
  <c r="Q101" i="6"/>
  <c r="BA101" i="6" s="1"/>
  <c r="BA127" i="6" s="1"/>
  <c r="X98" i="6"/>
  <c r="BH98" i="6"/>
  <c r="P98" i="6"/>
  <c r="AZ98" i="6" s="1"/>
  <c r="AZ124" i="6" s="1"/>
  <c r="N89" i="6"/>
  <c r="AX89" i="6"/>
  <c r="AX115" i="6" s="1"/>
  <c r="AA88" i="6"/>
  <c r="CU88" i="6"/>
  <c r="Y97" i="6"/>
  <c r="BI97" i="6" s="1"/>
  <c r="Y88" i="6"/>
  <c r="BI88" i="6"/>
  <c r="W97" i="6"/>
  <c r="BG97" i="6" s="1"/>
  <c r="W88" i="6"/>
  <c r="BG88" i="6"/>
  <c r="S88" i="6"/>
  <c r="Q95" i="6"/>
  <c r="BA95" i="6"/>
  <c r="BA121" i="6" s="1"/>
  <c r="Q88" i="6"/>
  <c r="BA88" i="6"/>
  <c r="BA114" i="6"/>
  <c r="O95" i="6"/>
  <c r="AY95" i="6"/>
  <c r="AY121" i="6"/>
  <c r="O88" i="6"/>
  <c r="AB92" i="6"/>
  <c r="BL92" i="6"/>
  <c r="X100" i="6"/>
  <c r="BH100" i="6"/>
  <c r="X92" i="6"/>
  <c r="BH92" i="6" s="1"/>
  <c r="V99" i="6"/>
  <c r="BF99" i="6"/>
  <c r="V92" i="6"/>
  <c r="BF92" i="6" s="1"/>
  <c r="T92" i="6"/>
  <c r="BD92" i="6"/>
  <c r="BD118" i="6" s="1"/>
  <c r="P100" i="6"/>
  <c r="AZ100" i="6" s="1"/>
  <c r="AZ126" i="6" s="1"/>
  <c r="N99" i="6"/>
  <c r="AX99" i="6"/>
  <c r="AX125" i="6" s="1"/>
  <c r="AA95" i="6"/>
  <c r="BK95" i="6"/>
  <c r="AA89" i="6"/>
  <c r="BK89" i="6" s="1"/>
  <c r="Y95" i="6"/>
  <c r="BI95" i="6"/>
  <c r="Y89" i="6"/>
  <c r="BI89" i="6" s="1"/>
  <c r="W100" i="6"/>
  <c r="BG100" i="6"/>
  <c r="W89" i="6"/>
  <c r="BG89" i="6" s="1"/>
  <c r="S89" i="6"/>
  <c r="BC89" i="6" s="1"/>
  <c r="BC115" i="6" s="1"/>
  <c r="Q89" i="6"/>
  <c r="BA89" i="6"/>
  <c r="BA115" i="6" s="1"/>
  <c r="O100" i="6"/>
  <c r="AY100" i="6" s="1"/>
  <c r="AY126" i="6" s="1"/>
  <c r="O93" i="6"/>
  <c r="AY93" i="6"/>
  <c r="AY119" i="6" s="1"/>
  <c r="O89" i="6"/>
  <c r="AY89" i="6"/>
  <c r="AY115" i="6"/>
  <c r="X97" i="6"/>
  <c r="BH97" i="6"/>
  <c r="V97" i="6"/>
  <c r="BF97" i="6" s="1"/>
  <c r="P97" i="6"/>
  <c r="AZ97" i="6"/>
  <c r="AZ123" i="6"/>
  <c r="N92" i="6"/>
  <c r="AX92" i="6" s="1"/>
  <c r="AX118" i="6" s="1"/>
  <c r="AA98" i="6"/>
  <c r="BK98" i="6" s="1"/>
  <c r="AA101" i="6"/>
  <c r="BK101" i="6"/>
  <c r="W93" i="6"/>
  <c r="BG93" i="6" s="1"/>
  <c r="S98" i="6"/>
  <c r="BC98" i="6"/>
  <c r="BC124" i="6"/>
  <c r="S101" i="6"/>
  <c r="BC101" i="6" s="1"/>
  <c r="BC127" i="6" s="1"/>
  <c r="AB95" i="6"/>
  <c r="BL95" i="6" s="1"/>
  <c r="X95" i="6"/>
  <c r="BH95" i="6" s="1"/>
  <c r="V95" i="6"/>
  <c r="BF95" i="6" s="1"/>
  <c r="T95" i="6"/>
  <c r="BD95" i="6" s="1"/>
  <c r="BD121" i="6" s="1"/>
  <c r="P95" i="6"/>
  <c r="AZ95" i="6" s="1"/>
  <c r="AZ121" i="6" s="1"/>
  <c r="P87" i="6"/>
  <c r="AZ87" i="6"/>
  <c r="AZ113" i="6" s="1"/>
  <c r="AA100" i="6"/>
  <c r="BK100" i="6"/>
  <c r="Y100" i="6"/>
  <c r="BI100" i="6" s="1"/>
  <c r="W95" i="6"/>
  <c r="BG95" i="6"/>
  <c r="Q100" i="6"/>
  <c r="BA100" i="6" s="1"/>
  <c r="BA126" i="6" s="1"/>
  <c r="Q93" i="6"/>
  <c r="BA93" i="6" s="1"/>
  <c r="BA119" i="6" s="1"/>
  <c r="O101" i="6"/>
  <c r="AB97" i="6"/>
  <c r="BL97" i="6" s="1"/>
  <c r="AB84" i="6"/>
  <c r="CV84" i="6"/>
  <c r="X84" i="6"/>
  <c r="BH84" i="6" s="1"/>
  <c r="V98" i="6"/>
  <c r="BF98" i="6"/>
  <c r="V83" i="6"/>
  <c r="CP83" i="6" s="1"/>
  <c r="T97" i="6"/>
  <c r="BD97" i="6"/>
  <c r="BD123" i="6"/>
  <c r="T84" i="6"/>
  <c r="BD84" i="6"/>
  <c r="BD110" i="6"/>
  <c r="P89" i="6"/>
  <c r="AZ89" i="6" s="1"/>
  <c r="AZ115" i="6" s="1"/>
  <c r="P84" i="6"/>
  <c r="AZ84" i="6" s="1"/>
  <c r="AZ110" i="6" s="1"/>
  <c r="N98" i="6"/>
  <c r="AX98" i="6" s="1"/>
  <c r="AX124" i="6" s="1"/>
  <c r="AA93" i="6"/>
  <c r="BK93" i="6"/>
  <c r="AA87" i="6"/>
  <c r="BK87" i="6" s="1"/>
  <c r="Y98" i="6"/>
  <c r="BI98" i="6"/>
  <c r="Y101" i="6"/>
  <c r="BI101" i="6" s="1"/>
  <c r="Y84" i="6"/>
  <c r="CS84" i="6"/>
  <c r="Y87" i="6"/>
  <c r="BI87" i="6" s="1"/>
  <c r="W98" i="6"/>
  <c r="BG98" i="6"/>
  <c r="W101" i="6"/>
  <c r="BG101" i="6" s="1"/>
  <c r="W84" i="6"/>
  <c r="BG84" i="6"/>
  <c r="W87" i="6"/>
  <c r="BG87" i="6" s="1"/>
  <c r="S93" i="6"/>
  <c r="BC93" i="6"/>
  <c r="BC119" i="6" s="1"/>
  <c r="S84" i="6"/>
  <c r="S87" i="6"/>
  <c r="BC87" i="6"/>
  <c r="BC113" i="6" s="1"/>
  <c r="Q98" i="6"/>
  <c r="BA98" i="6"/>
  <c r="BA124" i="6"/>
  <c r="Q99" i="6"/>
  <c r="BA99" i="6" s="1"/>
  <c r="BA125" i="6" s="1"/>
  <c r="Q92" i="6"/>
  <c r="BA92" i="6" s="1"/>
  <c r="BA118" i="6" s="1"/>
  <c r="Q84" i="6"/>
  <c r="Q87" i="6"/>
  <c r="BA87" i="6" s="1"/>
  <c r="BA113" i="6" s="1"/>
  <c r="O98" i="6"/>
  <c r="AY98" i="6"/>
  <c r="AY124" i="6" s="1"/>
  <c r="O99" i="6"/>
  <c r="O92" i="6"/>
  <c r="AY92" i="6"/>
  <c r="AY118" i="6" s="1"/>
  <c r="O84" i="6"/>
  <c r="O87" i="6"/>
  <c r="AY87" i="6"/>
  <c r="AY113" i="6" s="1"/>
  <c r="AB89" i="6"/>
  <c r="BL89" i="6"/>
  <c r="AB82" i="6"/>
  <c r="BL82" i="6" s="1"/>
  <c r="X89" i="6"/>
  <c r="BH89" i="6"/>
  <c r="X82" i="6"/>
  <c r="BH82" i="6" s="1"/>
  <c r="V89" i="6"/>
  <c r="BF89" i="6"/>
  <c r="V82" i="6"/>
  <c r="CP82" i="6" s="1"/>
  <c r="T89" i="6"/>
  <c r="BD89" i="6"/>
  <c r="BD115" i="6"/>
  <c r="T82" i="6"/>
  <c r="P82" i="6"/>
  <c r="N95" i="6"/>
  <c r="AX95" i="6"/>
  <c r="AX121" i="6" s="1"/>
  <c r="N87" i="6"/>
  <c r="N82" i="6"/>
  <c r="Z132" i="6"/>
  <c r="BK132" i="6"/>
  <c r="CU132" i="6"/>
  <c r="BN110" i="6"/>
  <c r="S100" i="6"/>
  <c r="BC100" i="6"/>
  <c r="BC126" i="6" s="1"/>
  <c r="S95" i="6"/>
  <c r="BC95" i="6"/>
  <c r="BC121" i="6"/>
  <c r="AB98" i="6"/>
  <c r="BL98" i="6" s="1"/>
  <c r="AB83" i="6"/>
  <c r="CV83" i="6"/>
  <c r="X83" i="6"/>
  <c r="CR83" i="6"/>
  <c r="V84" i="6"/>
  <c r="BF84" i="6" s="1"/>
  <c r="T98" i="6"/>
  <c r="BD98" i="6"/>
  <c r="BD124" i="6"/>
  <c r="T83" i="6"/>
  <c r="P92" i="6"/>
  <c r="AZ92" i="6"/>
  <c r="AZ118" i="6" s="1"/>
  <c r="N97" i="6"/>
  <c r="AX97" i="6"/>
  <c r="AX123" i="6"/>
  <c r="CZ110" i="6"/>
  <c r="BP110" i="6"/>
  <c r="AA84" i="6"/>
  <c r="CU84" i="6" s="1"/>
  <c r="Y93" i="6"/>
  <c r="BI93" i="6" s="1"/>
  <c r="AA99" i="6"/>
  <c r="BK99" i="6" s="1"/>
  <c r="AA82" i="6"/>
  <c r="CU82" i="6" s="1"/>
  <c r="AA85" i="6"/>
  <c r="BK85" i="6" s="1"/>
  <c r="Y99" i="6"/>
  <c r="BI99" i="6" s="1"/>
  <c r="Y82" i="6"/>
  <c r="CS82" i="6" s="1"/>
  <c r="Y85" i="6"/>
  <c r="BI85" i="6" s="1"/>
  <c r="W99" i="6"/>
  <c r="BG99" i="6" s="1"/>
  <c r="W82" i="6"/>
  <c r="CQ82" i="6" s="1"/>
  <c r="W85" i="6"/>
  <c r="BG85" i="6" s="1"/>
  <c r="U82" i="6"/>
  <c r="CO82" i="6" s="1"/>
  <c r="U85" i="6"/>
  <c r="BE85" i="6" s="1"/>
  <c r="S99" i="6"/>
  <c r="BC99" i="6" s="1"/>
  <c r="BC125" i="6" s="1"/>
  <c r="S82" i="6"/>
  <c r="S85" i="6"/>
  <c r="BC85" i="6" s="1"/>
  <c r="BC111" i="6" s="1"/>
  <c r="Q97" i="6"/>
  <c r="BA97" i="6"/>
  <c r="BA123" i="6" s="1"/>
  <c r="Q82" i="6"/>
  <c r="Q85" i="6"/>
  <c r="BA85" i="6"/>
  <c r="BA111" i="6" s="1"/>
  <c r="O82" i="6"/>
  <c r="O85" i="6"/>
  <c r="AY85" i="6"/>
  <c r="AY111" i="6" s="1"/>
  <c r="AB101" i="6"/>
  <c r="BL101" i="6" s="1"/>
  <c r="AB94" i="6"/>
  <c r="BL94" i="6" s="1"/>
  <c r="AB88" i="6"/>
  <c r="BL88" i="6" s="1"/>
  <c r="X101" i="6"/>
  <c r="BH101" i="6" s="1"/>
  <c r="X94" i="6"/>
  <c r="BH94" i="6" s="1"/>
  <c r="X88" i="6"/>
  <c r="CR88" i="6" s="1"/>
  <c r="V101" i="6"/>
  <c r="BF101" i="6" s="1"/>
  <c r="V94" i="6"/>
  <c r="BF94" i="6" s="1"/>
  <c r="V88" i="6"/>
  <c r="BF88" i="6" s="1"/>
  <c r="T101" i="6"/>
  <c r="BD101" i="6" s="1"/>
  <c r="BD127" i="6" s="1"/>
  <c r="T94" i="6"/>
  <c r="BD94" i="6"/>
  <c r="BD120" i="6" s="1"/>
  <c r="T88" i="6"/>
  <c r="BD88" i="6" s="1"/>
  <c r="BD114" i="6" s="1"/>
  <c r="P101" i="6"/>
  <c r="AZ101" i="6" s="1"/>
  <c r="AZ127" i="6" s="1"/>
  <c r="P94" i="6"/>
  <c r="AZ94" i="6"/>
  <c r="AZ120" i="6" s="1"/>
  <c r="P85" i="6"/>
  <c r="AZ85" i="6" s="1"/>
  <c r="AZ111" i="6" s="1"/>
  <c r="P88" i="6"/>
  <c r="AZ88" i="6"/>
  <c r="AZ114" i="6" s="1"/>
  <c r="N101" i="6"/>
  <c r="AX101" i="6" s="1"/>
  <c r="AX127" i="6" s="1"/>
  <c r="N94" i="6"/>
  <c r="AX94" i="6"/>
  <c r="AX120" i="6" s="1"/>
  <c r="N85" i="6"/>
  <c r="AX85" i="6" s="1"/>
  <c r="AX111" i="6" s="1"/>
  <c r="BQ110" i="6"/>
  <c r="P162" i="3"/>
  <c r="T91" i="7"/>
  <c r="CN91" i="7" s="1"/>
  <c r="P100" i="7"/>
  <c r="CJ100" i="7" s="1"/>
  <c r="R76" i="3"/>
  <c r="T89" i="3"/>
  <c r="T156" i="3" s="1"/>
  <c r="X89" i="3"/>
  <c r="X156" i="3"/>
  <c r="AB89" i="3"/>
  <c r="AB156" i="3" s="1"/>
  <c r="V76" i="3"/>
  <c r="O91" i="3"/>
  <c r="O158" i="3" s="1"/>
  <c r="S90" i="3"/>
  <c r="S157" i="3" s="1"/>
  <c r="W90" i="3"/>
  <c r="W157" i="3" s="1"/>
  <c r="AA90" i="3"/>
  <c r="AA157" i="3" s="1"/>
  <c r="BK84" i="6"/>
  <c r="BK83" i="6"/>
  <c r="CS83" i="6"/>
  <c r="CI83" i="6"/>
  <c r="BL86" i="6"/>
  <c r="CV86" i="6"/>
  <c r="BH86" i="6"/>
  <c r="CR86" i="6"/>
  <c r="CP86" i="6"/>
  <c r="BF86" i="6"/>
  <c r="CN86" i="6"/>
  <c r="CJ83" i="6"/>
  <c r="CJ86" i="6"/>
  <c r="CH83" i="6"/>
  <c r="AB96" i="6"/>
  <c r="CQ94" i="6"/>
  <c r="CU94" i="6"/>
  <c r="CQ95" i="6"/>
  <c r="CM97" i="6"/>
  <c r="CU97" i="6"/>
  <c r="CM89" i="6"/>
  <c r="CQ87" i="6"/>
  <c r="CP85" i="6"/>
  <c r="CR98" i="6"/>
  <c r="CJ100" i="6"/>
  <c r="CV100" i="6"/>
  <c r="CU92" i="6"/>
  <c r="CQ92" i="6"/>
  <c r="CM92" i="6"/>
  <c r="BK86" i="6"/>
  <c r="CU86" i="6"/>
  <c r="BI86" i="6"/>
  <c r="CS86" i="6"/>
  <c r="BG86" i="6"/>
  <c r="CQ86" i="6"/>
  <c r="CQ112" i="6" s="1"/>
  <c r="CM86" i="6"/>
  <c r="CK86" i="6"/>
  <c r="CI100" i="6"/>
  <c r="CI86" i="6"/>
  <c r="CK101" i="6"/>
  <c r="CH84" i="6"/>
  <c r="CK89" i="6"/>
  <c r="CV87" i="6"/>
  <c r="CV85" i="6"/>
  <c r="CR85" i="6"/>
  <c r="CN85" i="6"/>
  <c r="CJ99" i="6"/>
  <c r="CR99" i="6"/>
  <c r="CV88" i="6"/>
  <c r="AB91" i="6"/>
  <c r="AB90" i="6"/>
  <c r="X91" i="6"/>
  <c r="V96" i="6"/>
  <c r="V90" i="6"/>
  <c r="T91" i="6"/>
  <c r="BD91" i="6"/>
  <c r="BD117" i="6"/>
  <c r="P91" i="6"/>
  <c r="AZ91" i="6"/>
  <c r="AZ117" i="6" s="1"/>
  <c r="N96" i="6"/>
  <c r="AX96" i="6" s="1"/>
  <c r="AX122" i="6" s="1"/>
  <c r="AA96" i="6"/>
  <c r="AA90" i="6"/>
  <c r="Y91" i="6"/>
  <c r="W91" i="6"/>
  <c r="W90" i="6"/>
  <c r="S91" i="6"/>
  <c r="BC91" i="6" s="1"/>
  <c r="BC117" i="6" s="1"/>
  <c r="S90" i="6"/>
  <c r="BC90" i="6" s="1"/>
  <c r="BC116" i="6" s="1"/>
  <c r="Q96" i="6"/>
  <c r="BA96" i="6"/>
  <c r="BA122" i="6" s="1"/>
  <c r="O91" i="6"/>
  <c r="AY91" i="6" s="1"/>
  <c r="AY117" i="6" s="1"/>
  <c r="O90" i="6"/>
  <c r="AY90" i="6" s="1"/>
  <c r="AY116" i="6" s="1"/>
  <c r="P93" i="6"/>
  <c r="AZ93" i="6" s="1"/>
  <c r="AZ119" i="6" s="1"/>
  <c r="T93" i="6"/>
  <c r="BD93" i="6"/>
  <c r="BD119" i="6" s="1"/>
  <c r="X93" i="6"/>
  <c r="AB93" i="6"/>
  <c r="X96" i="6"/>
  <c r="X90" i="6"/>
  <c r="V91" i="6"/>
  <c r="T96" i="6"/>
  <c r="BD96" i="6" s="1"/>
  <c r="BD122" i="6" s="1"/>
  <c r="T90" i="6"/>
  <c r="BD90" i="6" s="1"/>
  <c r="BD116" i="6" s="1"/>
  <c r="P96" i="6"/>
  <c r="AZ96" i="6" s="1"/>
  <c r="AZ122" i="6" s="1"/>
  <c r="P90" i="6"/>
  <c r="AZ90" i="6" s="1"/>
  <c r="AZ116" i="6" s="1"/>
  <c r="N91" i="6"/>
  <c r="AX91" i="6" s="1"/>
  <c r="AX117" i="6" s="1"/>
  <c r="N90" i="6"/>
  <c r="AX90" i="6" s="1"/>
  <c r="AX116" i="6" s="1"/>
  <c r="AA91" i="6"/>
  <c r="Y96" i="6"/>
  <c r="Y90" i="6"/>
  <c r="W96" i="6"/>
  <c r="S96" i="6"/>
  <c r="BC96" i="6" s="1"/>
  <c r="BC122" i="6" s="1"/>
  <c r="Q91" i="6"/>
  <c r="BA91" i="6" s="1"/>
  <c r="BA117" i="6" s="1"/>
  <c r="Q90" i="6"/>
  <c r="BA90" i="6"/>
  <c r="BA116" i="6" s="1"/>
  <c r="O96" i="6"/>
  <c r="AY96" i="6"/>
  <c r="AY122" i="6"/>
  <c r="N93" i="6"/>
  <c r="AX93" i="6" s="1"/>
  <c r="AX119" i="6" s="1"/>
  <c r="V93" i="6"/>
  <c r="P175" i="3"/>
  <c r="T175" i="3"/>
  <c r="X175" i="3"/>
  <c r="AB175" i="3"/>
  <c r="Z76" i="3"/>
  <c r="T86" i="3"/>
  <c r="T153" i="3" s="1"/>
  <c r="T74" i="3"/>
  <c r="T72" i="3"/>
  <c r="X86" i="3"/>
  <c r="X153" i="3" s="1"/>
  <c r="X74" i="3"/>
  <c r="X72" i="3"/>
  <c r="AB86" i="3"/>
  <c r="AB153" i="3" s="1"/>
  <c r="AB74" i="3"/>
  <c r="AB72" i="3"/>
  <c r="V88" i="3"/>
  <c r="V155" i="3" s="1"/>
  <c r="P156" i="3"/>
  <c r="N74" i="3"/>
  <c r="N86" i="3"/>
  <c r="N153" i="3"/>
  <c r="N90" i="3"/>
  <c r="N157" i="3" s="1"/>
  <c r="N105" i="3"/>
  <c r="N109" i="3"/>
  <c r="N179" i="3" s="1"/>
  <c r="N76" i="3"/>
  <c r="P88" i="3"/>
  <c r="P155" i="3"/>
  <c r="P86" i="3"/>
  <c r="P153" i="3" s="1"/>
  <c r="P74" i="3"/>
  <c r="P72" i="3"/>
  <c r="R86" i="3"/>
  <c r="R153" i="3" s="1"/>
  <c r="R74" i="3"/>
  <c r="R72" i="3"/>
  <c r="V86" i="3"/>
  <c r="V153" i="3" s="1"/>
  <c r="V74" i="3"/>
  <c r="V72" i="3"/>
  <c r="Z86" i="3"/>
  <c r="Z153" i="3" s="1"/>
  <c r="Z74" i="3"/>
  <c r="Z72" i="3"/>
  <c r="R175" i="3"/>
  <c r="V113" i="3"/>
  <c r="V175" i="3"/>
  <c r="V182" i="3"/>
  <c r="Z175" i="3"/>
  <c r="S152" i="3"/>
  <c r="AA152" i="3"/>
  <c r="T87" i="3"/>
  <c r="T154" i="3"/>
  <c r="T85" i="3"/>
  <c r="T75" i="3"/>
  <c r="T73" i="3"/>
  <c r="X87" i="3"/>
  <c r="X154" i="3"/>
  <c r="X85" i="3"/>
  <c r="X75" i="3"/>
  <c r="X73" i="3"/>
  <c r="AB87" i="3"/>
  <c r="AB154" i="3" s="1"/>
  <c r="AB85" i="3"/>
  <c r="AB75" i="3"/>
  <c r="AB73" i="3"/>
  <c r="R88" i="3"/>
  <c r="R155" i="3"/>
  <c r="Z88" i="3"/>
  <c r="Z155" i="3"/>
  <c r="O175" i="3"/>
  <c r="O182" i="3"/>
  <c r="O113" i="3"/>
  <c r="S175" i="3"/>
  <c r="W175" i="3"/>
  <c r="AA175" i="3"/>
  <c r="N72" i="3"/>
  <c r="N88" i="3"/>
  <c r="N155" i="3"/>
  <c r="N92" i="3"/>
  <c r="N159" i="3" s="1"/>
  <c r="N96" i="3"/>
  <c r="N163" i="3"/>
  <c r="N107" i="3"/>
  <c r="N177" i="3" s="1"/>
  <c r="O76" i="3"/>
  <c r="S76" i="3"/>
  <c r="W76" i="3"/>
  <c r="AA76" i="3"/>
  <c r="P87" i="3"/>
  <c r="P154" i="3"/>
  <c r="P85" i="3"/>
  <c r="P75" i="3"/>
  <c r="P73" i="3"/>
  <c r="R87" i="3"/>
  <c r="R154" i="3" s="1"/>
  <c r="R85" i="3"/>
  <c r="R75" i="3"/>
  <c r="R73" i="3"/>
  <c r="V87" i="3"/>
  <c r="V154" i="3" s="1"/>
  <c r="V85" i="3"/>
  <c r="V75" i="3"/>
  <c r="V73" i="3"/>
  <c r="Z87" i="3"/>
  <c r="Z154" i="3"/>
  <c r="Z85" i="3"/>
  <c r="Z75" i="3"/>
  <c r="Z73" i="3"/>
  <c r="CS92" i="6"/>
  <c r="CV89" i="6"/>
  <c r="CH89" i="6"/>
  <c r="CI94" i="6"/>
  <c r="CH86" i="6"/>
  <c r="BG83" i="6"/>
  <c r="CK94" i="6"/>
  <c r="CH100" i="6"/>
  <c r="CK95" i="6"/>
  <c r="CM83" i="6"/>
  <c r="CM94" i="6"/>
  <c r="CI95" i="6"/>
  <c r="CJ92" i="6"/>
  <c r="CR95" i="6"/>
  <c r="CR87" i="6"/>
  <c r="CS94" i="6"/>
  <c r="BL84" i="6"/>
  <c r="CP92" i="6"/>
  <c r="CP99" i="6"/>
  <c r="CR94" i="6"/>
  <c r="CK83" i="6"/>
  <c r="CQ88" i="6"/>
  <c r="BI84" i="6"/>
  <c r="CP88" i="6"/>
  <c r="CR101" i="6"/>
  <c r="CS97" i="6"/>
  <c r="CN100" i="6"/>
  <c r="CM98" i="6"/>
  <c r="CJ88" i="6"/>
  <c r="CK82" i="6"/>
  <c r="BA82" i="6"/>
  <c r="CI88" i="6"/>
  <c r="AY88" i="6"/>
  <c r="AY114" i="6" s="1"/>
  <c r="CN95" i="6"/>
  <c r="CN87" i="6"/>
  <c r="CN84" i="6"/>
  <c r="CI97" i="6"/>
  <c r="CU101" i="6"/>
  <c r="CQ97" i="6"/>
  <c r="CN82" i="6"/>
  <c r="BD82" i="6"/>
  <c r="CK84" i="6"/>
  <c r="BA84" i="6"/>
  <c r="BA110" i="6"/>
  <c r="CM82" i="6"/>
  <c r="BC82" i="6"/>
  <c r="CN83" i="6"/>
  <c r="BD83" i="6"/>
  <c r="BD109" i="6" s="1"/>
  <c r="CH82" i="6"/>
  <c r="AX82" i="6"/>
  <c r="CH87" i="6"/>
  <c r="AX87" i="6"/>
  <c r="AX113" i="6" s="1"/>
  <c r="CI84" i="6"/>
  <c r="AY84" i="6"/>
  <c r="AY110" i="6" s="1"/>
  <c r="CI101" i="6"/>
  <c r="AY101" i="6"/>
  <c r="AY127" i="6"/>
  <c r="CM88" i="6"/>
  <c r="BC88" i="6"/>
  <c r="BC114" i="6" s="1"/>
  <c r="CN99" i="6"/>
  <c r="CR84" i="6"/>
  <c r="CU98" i="6"/>
  <c r="CI82" i="6"/>
  <c r="AY82" i="6"/>
  <c r="CJ82" i="6"/>
  <c r="AZ82" i="6"/>
  <c r="CI99" i="6"/>
  <c r="AY99" i="6"/>
  <c r="AY125" i="6"/>
  <c r="CM84" i="6"/>
  <c r="BC84" i="6"/>
  <c r="BC110" i="6" s="1"/>
  <c r="CP100" i="6"/>
  <c r="BL83" i="6"/>
  <c r="CS88" i="6"/>
  <c r="CN92" i="6"/>
  <c r="CJ95" i="6"/>
  <c r="CH92" i="6"/>
  <c r="CK97" i="6"/>
  <c r="CR100" i="6"/>
  <c r="CP97" i="6"/>
  <c r="CP87" i="6"/>
  <c r="CI93" i="6"/>
  <c r="CM100" i="6"/>
  <c r="CS89" i="6"/>
  <c r="CJ98" i="6"/>
  <c r="CM101" i="6"/>
  <c r="CJ94" i="6"/>
  <c r="CV99" i="6"/>
  <c r="CR97" i="6"/>
  <c r="CJ87" i="6"/>
  <c r="CH88" i="6"/>
  <c r="CS95" i="6"/>
  <c r="CH99" i="6"/>
  <c r="CQ99" i="6"/>
  <c r="CR82" i="6"/>
  <c r="CJ97" i="6"/>
  <c r="CV94" i="6"/>
  <c r="CQ89" i="6"/>
  <c r="CM95" i="6"/>
  <c r="BK88" i="6"/>
  <c r="CR92" i="6"/>
  <c r="CV95" i="6"/>
  <c r="CK85" i="6"/>
  <c r="CK99" i="6"/>
  <c r="CU89" i="6"/>
  <c r="CQ93" i="6"/>
  <c r="CI98" i="6"/>
  <c r="CK88" i="6"/>
  <c r="CV92" i="6"/>
  <c r="CV97" i="6"/>
  <c r="CS87" i="6"/>
  <c r="CJ89" i="6"/>
  <c r="CK98" i="6"/>
  <c r="CJ84" i="6"/>
  <c r="CP95" i="6"/>
  <c r="CU87" i="6"/>
  <c r="CI89" i="6"/>
  <c r="CH98" i="6"/>
  <c r="CQ100" i="6"/>
  <c r="CU95" i="6"/>
  <c r="CH97" i="6"/>
  <c r="CU93" i="6"/>
  <c r="BH88" i="6"/>
  <c r="BG82" i="6"/>
  <c r="CH95" i="6"/>
  <c r="CI85" i="6"/>
  <c r="CM99" i="6"/>
  <c r="CV82" i="6"/>
  <c r="CQ84" i="6"/>
  <c r="Q104" i="6"/>
  <c r="Q136" i="6" s="1"/>
  <c r="CS100" i="6"/>
  <c r="CI92" i="6"/>
  <c r="CN98" i="6"/>
  <c r="CN101" i="6"/>
  <c r="CN97" i="6"/>
  <c r="CO85" i="6"/>
  <c r="CH85" i="6"/>
  <c r="BF83" i="6"/>
  <c r="CU85" i="6"/>
  <c r="CM87" i="6"/>
  <c r="CH94" i="6"/>
  <c r="Y132" i="6"/>
  <c r="BJ132" i="6"/>
  <c r="CT132" i="6" s="1"/>
  <c r="CK92" i="6"/>
  <c r="CH101" i="6"/>
  <c r="CK93" i="6"/>
  <c r="CS101" i="6"/>
  <c r="CM85" i="6"/>
  <c r="CQ101" i="6"/>
  <c r="Y104" i="6"/>
  <c r="Y136" i="6" s="1"/>
  <c r="CJ101" i="6"/>
  <c r="CP94" i="6"/>
  <c r="CS85" i="6"/>
  <c r="CN89" i="6"/>
  <c r="CK100" i="6"/>
  <c r="CS98" i="6"/>
  <c r="CN88" i="6"/>
  <c r="CP84" i="6"/>
  <c r="BH83" i="6"/>
  <c r="BE82" i="6"/>
  <c r="BI82" i="6"/>
  <c r="BK82" i="6"/>
  <c r="CP101" i="6"/>
  <c r="CQ85" i="6"/>
  <c r="CM93" i="6"/>
  <c r="CU99" i="6"/>
  <c r="CQ98" i="6"/>
  <c r="BF82" i="6"/>
  <c r="CV101" i="6"/>
  <c r="CP98" i="6"/>
  <c r="CJ85" i="6"/>
  <c r="CK87" i="6"/>
  <c r="CR89" i="6"/>
  <c r="CS93" i="6"/>
  <c r="CS99" i="6"/>
  <c r="CV98" i="6"/>
  <c r="CN94" i="6"/>
  <c r="CI87" i="6"/>
  <c r="CP89" i="6"/>
  <c r="CU100" i="6"/>
  <c r="CI96" i="6"/>
  <c r="CK91" i="6"/>
  <c r="BG96" i="6"/>
  <c r="CQ96" i="6"/>
  <c r="BI96" i="6"/>
  <c r="BI122" i="6" s="1"/>
  <c r="BI130" i="6" s="1"/>
  <c r="BI142" i="6" s="1"/>
  <c r="W81" i="8" s="1"/>
  <c r="CS96" i="6"/>
  <c r="CH90" i="6"/>
  <c r="CH116" i="6" s="1"/>
  <c r="CH130" i="6" s="1"/>
  <c r="CH142" i="6" s="1"/>
  <c r="L89" i="8" s="1"/>
  <c r="CJ90" i="6"/>
  <c r="CN96" i="6"/>
  <c r="BH90" i="6"/>
  <c r="BH104" i="6" s="1"/>
  <c r="CR90" i="6"/>
  <c r="BL93" i="6"/>
  <c r="BL119" i="6" s="1"/>
  <c r="CV93" i="6"/>
  <c r="CN93" i="6"/>
  <c r="CN119" i="6" s="1"/>
  <c r="CN130" i="6" s="1"/>
  <c r="CN142" i="6" s="1"/>
  <c r="R89" i="8" s="1"/>
  <c r="CI90" i="6"/>
  <c r="CK96" i="6"/>
  <c r="CM91" i="6"/>
  <c r="BG90" i="6"/>
  <c r="CQ90" i="6"/>
  <c r="BI91" i="6"/>
  <c r="BI104" i="6" s="1"/>
  <c r="CS91" i="6"/>
  <c r="BK96" i="6"/>
  <c r="CU96" i="6"/>
  <c r="CJ91" i="6"/>
  <c r="BF90" i="6"/>
  <c r="CP90" i="6"/>
  <c r="BH91" i="6"/>
  <c r="CR91" i="6"/>
  <c r="BL90" i="6"/>
  <c r="BL116" i="6" s="1"/>
  <c r="CV90" i="6"/>
  <c r="N104" i="6"/>
  <c r="V104" i="6"/>
  <c r="BF93" i="6"/>
  <c r="CP93" i="6"/>
  <c r="CH93" i="6"/>
  <c r="CK90" i="6"/>
  <c r="CM96" i="6"/>
  <c r="CM122" i="6" s="1"/>
  <c r="BI90" i="6"/>
  <c r="CS90" i="6"/>
  <c r="BK91" i="6"/>
  <c r="CU91" i="6"/>
  <c r="CH91" i="6"/>
  <c r="CJ96" i="6"/>
  <c r="CN90" i="6"/>
  <c r="BF91" i="6"/>
  <c r="CP91" i="6"/>
  <c r="BH96" i="6"/>
  <c r="CR96" i="6"/>
  <c r="BH93" i="6"/>
  <c r="CR93" i="6"/>
  <c r="CJ93" i="6"/>
  <c r="CI91" i="6"/>
  <c r="CM90" i="6"/>
  <c r="CM116" i="6" s="1"/>
  <c r="CM130" i="6" s="1"/>
  <c r="BG91" i="6"/>
  <c r="CQ91" i="6"/>
  <c r="CQ117" i="6" s="1"/>
  <c r="BK90" i="6"/>
  <c r="CU90" i="6"/>
  <c r="CU116" i="6" s="1"/>
  <c r="CU130" i="6" s="1"/>
  <c r="CH96" i="6"/>
  <c r="CN91" i="6"/>
  <c r="BF96" i="6"/>
  <c r="CP96" i="6"/>
  <c r="BL91" i="6"/>
  <c r="BL117" i="6" s="1"/>
  <c r="CV91" i="6"/>
  <c r="O104" i="6"/>
  <c r="S104" i="6"/>
  <c r="W104" i="6"/>
  <c r="W136" i="6" s="1"/>
  <c r="AA104" i="6"/>
  <c r="BL96" i="6"/>
  <c r="BL122" i="6" s="1"/>
  <c r="CV96" i="6"/>
  <c r="P104" i="6"/>
  <c r="T104" i="6"/>
  <c r="X104" i="6"/>
  <c r="X136" i="6" s="1"/>
  <c r="AB104" i="6"/>
  <c r="AB136" i="6"/>
  <c r="Z152" i="3"/>
  <c r="V152" i="3"/>
  <c r="R152" i="3"/>
  <c r="P152" i="3"/>
  <c r="O197" i="3"/>
  <c r="M65" i="8"/>
  <c r="AB152" i="3"/>
  <c r="X152" i="3"/>
  <c r="T152" i="3"/>
  <c r="V197" i="3"/>
  <c r="T65" i="8"/>
  <c r="N175" i="3"/>
  <c r="AZ108" i="6"/>
  <c r="AY108" i="6"/>
  <c r="AX104" i="6"/>
  <c r="AX136" i="6"/>
  <c r="AX108" i="6"/>
  <c r="AX130" i="6"/>
  <c r="AX142" i="6" s="1"/>
  <c r="L81" i="8" s="1"/>
  <c r="BC108" i="6"/>
  <c r="BD108" i="6"/>
  <c r="BA108" i="6"/>
  <c r="BG104" i="6"/>
  <c r="X132" i="6"/>
  <c r="BI132" i="6"/>
  <c r="CS132" i="6" s="1"/>
  <c r="BF104" i="6"/>
  <c r="BF136" i="6" s="1"/>
  <c r="T136" i="6"/>
  <c r="AA136" i="6"/>
  <c r="S136" i="6"/>
  <c r="O136" i="6"/>
  <c r="N136" i="6"/>
  <c r="P136" i="6"/>
  <c r="V136" i="6"/>
  <c r="W132" i="6"/>
  <c r="BH132" i="6"/>
  <c r="CR132" i="6"/>
  <c r="N33" i="5"/>
  <c r="O33" i="5"/>
  <c r="S33" i="5"/>
  <c r="V33" i="5"/>
  <c r="W33" i="5"/>
  <c r="AA33" i="5"/>
  <c r="N34" i="5"/>
  <c r="O34" i="5"/>
  <c r="S34" i="5"/>
  <c r="W34" i="5"/>
  <c r="AA34" i="5"/>
  <c r="O35" i="5"/>
  <c r="Q35" i="5"/>
  <c r="R35" i="5"/>
  <c r="S35" i="5"/>
  <c r="W35" i="5"/>
  <c r="Z35" i="5"/>
  <c r="AA35" i="5"/>
  <c r="O36" i="5"/>
  <c r="R36" i="5"/>
  <c r="S36" i="5"/>
  <c r="W36" i="5"/>
  <c r="Z36" i="5"/>
  <c r="AA36" i="5"/>
  <c r="O37" i="5"/>
  <c r="R37" i="5"/>
  <c r="S37" i="5"/>
  <c r="W37" i="5"/>
  <c r="Z37" i="5"/>
  <c r="AA37" i="5"/>
  <c r="O38" i="5"/>
  <c r="R38" i="5"/>
  <c r="S38" i="5"/>
  <c r="W38" i="5"/>
  <c r="W75" i="5" s="1"/>
  <c r="AA38" i="5"/>
  <c r="AA75" i="5" s="1"/>
  <c r="O39" i="5"/>
  <c r="S39" i="5"/>
  <c r="V39" i="5"/>
  <c r="W39" i="5"/>
  <c r="AA39" i="5"/>
  <c r="N40" i="5"/>
  <c r="O40" i="5"/>
  <c r="S40" i="5"/>
  <c r="V40" i="5"/>
  <c r="W40" i="5"/>
  <c r="AA40" i="5"/>
  <c r="N41" i="5"/>
  <c r="O41" i="5"/>
  <c r="R41" i="5"/>
  <c r="S41" i="5"/>
  <c r="W41" i="5"/>
  <c r="Z41" i="5"/>
  <c r="AA41" i="5"/>
  <c r="O42" i="5"/>
  <c r="R42" i="5"/>
  <c r="S42" i="5"/>
  <c r="W42" i="5"/>
  <c r="Z42" i="5"/>
  <c r="AA42" i="5"/>
  <c r="O43" i="5"/>
  <c r="R43" i="5"/>
  <c r="S43" i="5"/>
  <c r="W43" i="5"/>
  <c r="Z43" i="5"/>
  <c r="AA43" i="5"/>
  <c r="O44" i="5"/>
  <c r="R44" i="5"/>
  <c r="S44" i="5"/>
  <c r="W44" i="5"/>
  <c r="Z44" i="5"/>
  <c r="AA44" i="5"/>
  <c r="O45" i="5"/>
  <c r="R45" i="5"/>
  <c r="S45" i="5"/>
  <c r="W45" i="5"/>
  <c r="Z45" i="5"/>
  <c r="AA45" i="5"/>
  <c r="O46" i="5"/>
  <c r="R46" i="5"/>
  <c r="S46" i="5"/>
  <c r="W46" i="5"/>
  <c r="Z46" i="5"/>
  <c r="AA46" i="5"/>
  <c r="O47" i="5"/>
  <c r="R47" i="5"/>
  <c r="S47" i="5"/>
  <c r="S92" i="5" s="1"/>
  <c r="W47" i="5"/>
  <c r="W92" i="5" s="1"/>
  <c r="Y47" i="5"/>
  <c r="Y92" i="5" s="1"/>
  <c r="AA47" i="5"/>
  <c r="AA92" i="5" s="1"/>
  <c r="N48" i="5"/>
  <c r="O48" i="5"/>
  <c r="S48" i="5"/>
  <c r="V48" i="5"/>
  <c r="W48" i="5"/>
  <c r="AA48" i="5"/>
  <c r="N49" i="5"/>
  <c r="O49" i="5"/>
  <c r="S49" i="5"/>
  <c r="V49" i="5"/>
  <c r="W49" i="5"/>
  <c r="AA49" i="5"/>
  <c r="N50" i="5"/>
  <c r="O50" i="5"/>
  <c r="S50" i="5"/>
  <c r="V50" i="5"/>
  <c r="W50" i="5"/>
  <c r="AA50" i="5"/>
  <c r="N51" i="5"/>
  <c r="O51" i="5"/>
  <c r="S51" i="5"/>
  <c r="V51" i="5"/>
  <c r="W51" i="5"/>
  <c r="AA51" i="5"/>
  <c r="N52" i="5"/>
  <c r="O52" i="5"/>
  <c r="S52" i="5"/>
  <c r="V52" i="5"/>
  <c r="W52" i="5"/>
  <c r="AA52" i="5"/>
  <c r="N53" i="5"/>
  <c r="O53" i="5"/>
  <c r="S53" i="5"/>
  <c r="W53" i="5"/>
  <c r="Z53" i="5"/>
  <c r="AA53" i="5"/>
  <c r="O54" i="5"/>
  <c r="R54" i="5"/>
  <c r="S54" i="5"/>
  <c r="W54" i="5"/>
  <c r="Z54" i="5"/>
  <c r="AA54" i="5"/>
  <c r="O55" i="5"/>
  <c r="R55" i="5"/>
  <c r="S55" i="5"/>
  <c r="W55" i="5"/>
  <c r="Y55" i="5"/>
  <c r="Z55" i="5"/>
  <c r="AA55" i="5"/>
  <c r="O56" i="5"/>
  <c r="R56" i="5"/>
  <c r="S56" i="5"/>
  <c r="W56" i="5"/>
  <c r="AA56" i="5"/>
  <c r="N57" i="5"/>
  <c r="O57" i="5"/>
  <c r="S57" i="5"/>
  <c r="V57" i="5"/>
  <c r="W57" i="5"/>
  <c r="AA57" i="5"/>
  <c r="N58" i="5"/>
  <c r="O58" i="5"/>
  <c r="S58" i="5"/>
  <c r="V58" i="5"/>
  <c r="W58" i="5"/>
  <c r="Z58" i="5"/>
  <c r="AA58" i="5"/>
  <c r="O59" i="5"/>
  <c r="R59" i="5"/>
  <c r="S59" i="5"/>
  <c r="S96" i="5" s="1"/>
  <c r="W59" i="5"/>
  <c r="W96" i="5" s="1"/>
  <c r="X59" i="5"/>
  <c r="X96" i="5" s="1"/>
  <c r="Z59" i="5"/>
  <c r="Z96" i="5" s="1"/>
  <c r="AA59" i="5"/>
  <c r="AA96" i="5" s="1"/>
  <c r="O60" i="5"/>
  <c r="R60" i="5"/>
  <c r="S60" i="5"/>
  <c r="S109" i="5" s="1"/>
  <c r="W60" i="5"/>
  <c r="W109" i="5" s="1"/>
  <c r="AA60" i="5"/>
  <c r="AA109" i="5" s="1"/>
  <c r="N12" i="5"/>
  <c r="O12" i="5"/>
  <c r="S12" i="5"/>
  <c r="V12" i="5"/>
  <c r="W12" i="5"/>
  <c r="AA12" i="5"/>
  <c r="N13" i="5"/>
  <c r="O13" i="5"/>
  <c r="S13" i="5"/>
  <c r="V13" i="5"/>
  <c r="W13" i="5"/>
  <c r="Z13" i="5"/>
  <c r="AA13" i="5"/>
  <c r="O14" i="5"/>
  <c r="R14" i="5"/>
  <c r="S14" i="5"/>
  <c r="W14" i="5"/>
  <c r="X14" i="5"/>
  <c r="Z14" i="5"/>
  <c r="AA14" i="5"/>
  <c r="O15" i="5"/>
  <c r="R15" i="5"/>
  <c r="S15" i="5"/>
  <c r="W15" i="5"/>
  <c r="AA15" i="5"/>
  <c r="N16" i="5"/>
  <c r="O16" i="5"/>
  <c r="S16" i="5"/>
  <c r="V16" i="5"/>
  <c r="W16" i="5"/>
  <c r="AA16" i="5"/>
  <c r="N17" i="5"/>
  <c r="O17" i="5"/>
  <c r="R17" i="5"/>
  <c r="S17" i="5"/>
  <c r="W17" i="5"/>
  <c r="Z17" i="5"/>
  <c r="AA17" i="5"/>
  <c r="O18" i="5"/>
  <c r="R18" i="5"/>
  <c r="S18" i="5"/>
  <c r="W18" i="5"/>
  <c r="Z18" i="5"/>
  <c r="AA18" i="5"/>
  <c r="N19" i="5"/>
  <c r="O19" i="5"/>
  <c r="S19" i="5"/>
  <c r="V19" i="5"/>
  <c r="W19" i="5"/>
  <c r="AA19" i="5"/>
  <c r="N20" i="5"/>
  <c r="O20" i="5"/>
  <c r="S20" i="5"/>
  <c r="V20" i="5"/>
  <c r="W20" i="5"/>
  <c r="AA20" i="5"/>
  <c r="AB20" i="5"/>
  <c r="O21" i="5"/>
  <c r="R21" i="5"/>
  <c r="S21" i="5"/>
  <c r="W21" i="5"/>
  <c r="Z21" i="5"/>
  <c r="AA21" i="5"/>
  <c r="O22" i="5"/>
  <c r="R22" i="5"/>
  <c r="S22" i="5"/>
  <c r="W22" i="5"/>
  <c r="Z22" i="5"/>
  <c r="AA22" i="5"/>
  <c r="N23" i="5"/>
  <c r="O23" i="5"/>
  <c r="S23" i="5"/>
  <c r="V23" i="5"/>
  <c r="W23" i="5"/>
  <c r="AA23" i="5"/>
  <c r="N24" i="5"/>
  <c r="O24" i="5"/>
  <c r="R24" i="5"/>
  <c r="S24" i="5"/>
  <c r="W24" i="5"/>
  <c r="Y24" i="5"/>
  <c r="AA24" i="5"/>
  <c r="N25" i="5"/>
  <c r="O25" i="5"/>
  <c r="S25" i="5"/>
  <c r="V25" i="5"/>
  <c r="V70" i="5" s="1"/>
  <c r="W25" i="5"/>
  <c r="AA25" i="5"/>
  <c r="N26" i="5"/>
  <c r="O26" i="5"/>
  <c r="S26" i="5"/>
  <c r="V26" i="5"/>
  <c r="W26" i="5"/>
  <c r="Z26" i="5"/>
  <c r="AA26" i="5"/>
  <c r="O27" i="5"/>
  <c r="R27" i="5"/>
  <c r="S27" i="5"/>
  <c r="W27" i="5"/>
  <c r="X27" i="5"/>
  <c r="Z27" i="5"/>
  <c r="AA27" i="5"/>
  <c r="O28" i="5"/>
  <c r="R28" i="5"/>
  <c r="S28" i="5"/>
  <c r="W28" i="5"/>
  <c r="AA28" i="5"/>
  <c r="N29" i="5"/>
  <c r="O29" i="5"/>
  <c r="S29" i="5"/>
  <c r="V29" i="5"/>
  <c r="W29" i="5"/>
  <c r="AA29" i="5"/>
  <c r="V132" i="6"/>
  <c r="BG132" i="6"/>
  <c r="CQ132" i="6"/>
  <c r="O85" i="5"/>
  <c r="AA107" i="5"/>
  <c r="AA72" i="5"/>
  <c r="C140" i="3"/>
  <c r="AH140" i="3"/>
  <c r="C141" i="3"/>
  <c r="AH141" i="3"/>
  <c r="C142" i="3"/>
  <c r="AH142" i="3"/>
  <c r="C143" i="3"/>
  <c r="AH143" i="3"/>
  <c r="C144" i="3"/>
  <c r="AH144" i="3"/>
  <c r="C139" i="3"/>
  <c r="AH139" i="3"/>
  <c r="D137" i="3"/>
  <c r="D150" i="3"/>
  <c r="N127" i="3"/>
  <c r="L47" i="8" s="1"/>
  <c r="O127" i="3"/>
  <c r="M47" i="8" s="1"/>
  <c r="P127" i="3"/>
  <c r="N47" i="8" s="1"/>
  <c r="Q127" i="3"/>
  <c r="O47" i="8" s="1"/>
  <c r="R127" i="3"/>
  <c r="P47" i="8" s="1"/>
  <c r="S127" i="3"/>
  <c r="Q47" i="8" s="1"/>
  <c r="T127" i="3"/>
  <c r="R47" i="8" s="1"/>
  <c r="U127" i="3"/>
  <c r="S47" i="8" s="1"/>
  <c r="V127" i="3"/>
  <c r="T47" i="8" s="1"/>
  <c r="W127" i="3"/>
  <c r="U47" i="8" s="1"/>
  <c r="X127" i="3"/>
  <c r="V47" i="8" s="1"/>
  <c r="Y127" i="3"/>
  <c r="W47" i="8" s="1"/>
  <c r="Z127" i="3"/>
  <c r="X47" i="8" s="1"/>
  <c r="AA127" i="3"/>
  <c r="Y47" i="8" s="1"/>
  <c r="AB127" i="3"/>
  <c r="Z47" i="8" s="1"/>
  <c r="M127" i="3"/>
  <c r="K47" i="8" s="1"/>
  <c r="U132" i="6"/>
  <c r="BF132" i="6"/>
  <c r="CP132" i="6"/>
  <c r="N190" i="3"/>
  <c r="L54" i="8" s="1"/>
  <c r="O190" i="3"/>
  <c r="M54" i="8" s="1"/>
  <c r="P190" i="3"/>
  <c r="N54" i="8" s="1"/>
  <c r="Q190" i="3"/>
  <c r="O54" i="8" s="1"/>
  <c r="R190" i="3"/>
  <c r="P54" i="8" s="1"/>
  <c r="S190" i="3"/>
  <c r="Q54" i="8" s="1"/>
  <c r="T190" i="3"/>
  <c r="R54" i="8" s="1"/>
  <c r="U190" i="3"/>
  <c r="S54" i="8" s="1"/>
  <c r="V190" i="3"/>
  <c r="T54" i="8" s="1"/>
  <c r="W190" i="3"/>
  <c r="U54" i="8" s="1"/>
  <c r="X190" i="3"/>
  <c r="V54" i="8" s="1"/>
  <c r="Y190" i="3"/>
  <c r="W54" i="8" s="1"/>
  <c r="Z190" i="3"/>
  <c r="X54" i="8" s="1"/>
  <c r="AA190" i="3"/>
  <c r="Y54" i="8" s="1"/>
  <c r="AB190" i="3"/>
  <c r="Z54" i="8" s="1"/>
  <c r="M190" i="3"/>
  <c r="K54" i="8" s="1"/>
  <c r="C176" i="3"/>
  <c r="AH176" i="3"/>
  <c r="C177" i="3"/>
  <c r="AH177" i="3"/>
  <c r="C178" i="3"/>
  <c r="AH178" i="3"/>
  <c r="C179" i="3"/>
  <c r="AH179" i="3"/>
  <c r="C152" i="3"/>
  <c r="AH152" i="3"/>
  <c r="C153" i="3"/>
  <c r="AH153" i="3"/>
  <c r="C154" i="3"/>
  <c r="AH154" i="3"/>
  <c r="C155" i="3"/>
  <c r="AH155" i="3"/>
  <c r="C156" i="3"/>
  <c r="AH156" i="3"/>
  <c r="C157" i="3"/>
  <c r="AH157" i="3"/>
  <c r="C158" i="3"/>
  <c r="AH158" i="3"/>
  <c r="C159" i="3"/>
  <c r="AH159" i="3"/>
  <c r="C160" i="3"/>
  <c r="AH160" i="3"/>
  <c r="C161" i="3"/>
  <c r="AH161" i="3"/>
  <c r="C162" i="3"/>
  <c r="AH162" i="3"/>
  <c r="C163" i="3"/>
  <c r="AH163" i="3"/>
  <c r="C175" i="3"/>
  <c r="AH175" i="3"/>
  <c r="N127" i="5"/>
  <c r="L9" i="8" s="1"/>
  <c r="O127" i="5"/>
  <c r="M9" i="8" s="1"/>
  <c r="P127" i="5"/>
  <c r="N9" i="8" s="1"/>
  <c r="Q127" i="5"/>
  <c r="O9" i="8" s="1"/>
  <c r="R127" i="5"/>
  <c r="P9" i="8" s="1"/>
  <c r="S127" i="5"/>
  <c r="Q9" i="8" s="1"/>
  <c r="T127" i="5"/>
  <c r="R9" i="8" s="1"/>
  <c r="U127" i="5"/>
  <c r="S9" i="8" s="1"/>
  <c r="V127" i="5"/>
  <c r="T9" i="8" s="1"/>
  <c r="W127" i="5"/>
  <c r="U9" i="8" s="1"/>
  <c r="X127" i="5"/>
  <c r="V9" i="8" s="1"/>
  <c r="V17" i="8" s="1"/>
  <c r="BU17" i="8" s="1"/>
  <c r="Y127" i="5"/>
  <c r="W9" i="8" s="1"/>
  <c r="Z127" i="5"/>
  <c r="X9" i="8" s="1"/>
  <c r="AA127" i="5"/>
  <c r="Y9" i="8" s="1"/>
  <c r="AB127" i="5"/>
  <c r="Z9" i="8" s="1"/>
  <c r="K9" i="8"/>
  <c r="AB122" i="5"/>
  <c r="AA122" i="5"/>
  <c r="Z122" i="5"/>
  <c r="Y122" i="5"/>
  <c r="X122" i="5"/>
  <c r="W122" i="5"/>
  <c r="V122" i="5"/>
  <c r="U122" i="5"/>
  <c r="T122" i="5"/>
  <c r="S122" i="5"/>
  <c r="R122" i="5"/>
  <c r="Q122" i="5"/>
  <c r="P122" i="5"/>
  <c r="O122" i="5"/>
  <c r="N122" i="5"/>
  <c r="BE108" i="6"/>
  <c r="BF108" i="6"/>
  <c r="BG108" i="6"/>
  <c r="BH108" i="6"/>
  <c r="BH130" i="6" s="1"/>
  <c r="BH142" i="6" s="1"/>
  <c r="V81" i="8" s="1"/>
  <c r="BI108" i="6"/>
  <c r="BK108" i="6"/>
  <c r="BL108" i="6"/>
  <c r="BF109" i="6"/>
  <c r="BG109" i="6"/>
  <c r="BH109" i="6"/>
  <c r="BI109" i="6"/>
  <c r="BK109" i="6"/>
  <c r="BL109" i="6"/>
  <c r="BF110" i="6"/>
  <c r="BG110" i="6"/>
  <c r="BH110" i="6"/>
  <c r="BI110" i="6"/>
  <c r="BK110" i="6"/>
  <c r="BL110" i="6"/>
  <c r="BE111" i="6"/>
  <c r="BF111" i="6"/>
  <c r="BG111" i="6"/>
  <c r="BH111" i="6"/>
  <c r="BI111" i="6"/>
  <c r="BK111" i="6"/>
  <c r="BL111" i="6"/>
  <c r="BF112" i="6"/>
  <c r="BG112" i="6"/>
  <c r="BH112" i="6"/>
  <c r="BI112" i="6"/>
  <c r="BK112" i="6"/>
  <c r="BL112" i="6"/>
  <c r="BF113" i="6"/>
  <c r="BG113" i="6"/>
  <c r="BH113" i="6"/>
  <c r="BI113" i="6"/>
  <c r="BK113" i="6"/>
  <c r="BL113" i="6"/>
  <c r="CH109" i="6"/>
  <c r="CI109" i="6"/>
  <c r="CJ109" i="6"/>
  <c r="CK109" i="6"/>
  <c r="CK130" i="6" s="1"/>
  <c r="CK142" i="6" s="1"/>
  <c r="O89" i="8" s="1"/>
  <c r="CM109" i="6"/>
  <c r="CN109" i="6"/>
  <c r="CP109" i="6"/>
  <c r="CQ109" i="6"/>
  <c r="CR109" i="6"/>
  <c r="CS109" i="6"/>
  <c r="CU109" i="6"/>
  <c r="CV109" i="6"/>
  <c r="CH110" i="6"/>
  <c r="CI110" i="6"/>
  <c r="CJ110" i="6"/>
  <c r="CK110" i="6"/>
  <c r="CM110" i="6"/>
  <c r="CN110" i="6"/>
  <c r="CP110" i="6"/>
  <c r="CQ110" i="6"/>
  <c r="CR110" i="6"/>
  <c r="CS110" i="6"/>
  <c r="CU110" i="6"/>
  <c r="CV110" i="6"/>
  <c r="CH111" i="6"/>
  <c r="CI111" i="6"/>
  <c r="CJ111" i="6"/>
  <c r="CK111" i="6"/>
  <c r="CM111" i="6"/>
  <c r="CN111" i="6"/>
  <c r="CO111" i="6"/>
  <c r="CP111" i="6"/>
  <c r="CQ111" i="6"/>
  <c r="CR111" i="6"/>
  <c r="CS111" i="6"/>
  <c r="CU111" i="6"/>
  <c r="CV111" i="6"/>
  <c r="CH112" i="6"/>
  <c r="CI112" i="6"/>
  <c r="CJ112" i="6"/>
  <c r="CK112" i="6"/>
  <c r="CM112" i="6"/>
  <c r="CN112" i="6"/>
  <c r="CP112" i="6"/>
  <c r="CR112" i="6"/>
  <c r="CS112" i="6"/>
  <c r="CU112" i="6"/>
  <c r="CV112" i="6"/>
  <c r="CH113" i="6"/>
  <c r="CI113" i="6"/>
  <c r="CJ113" i="6"/>
  <c r="CK113" i="6"/>
  <c r="CM113" i="6"/>
  <c r="CN113" i="6"/>
  <c r="CP113" i="6"/>
  <c r="CQ113" i="6"/>
  <c r="CR113" i="6"/>
  <c r="CS113" i="6"/>
  <c r="CU113" i="6"/>
  <c r="CV113" i="6"/>
  <c r="CH122" i="6"/>
  <c r="CJ122" i="6"/>
  <c r="CN122" i="6"/>
  <c r="CP122" i="6"/>
  <c r="CR122" i="6"/>
  <c r="CV122" i="6"/>
  <c r="M26" i="6"/>
  <c r="T132" i="6"/>
  <c r="BD132" i="6" s="1"/>
  <c r="CN132" i="6" s="1"/>
  <c r="BE132" i="6"/>
  <c r="CO132" i="6" s="1"/>
  <c r="CV118" i="6"/>
  <c r="CR118" i="6"/>
  <c r="CP118" i="6"/>
  <c r="CN118" i="6"/>
  <c r="CJ118" i="6"/>
  <c r="CH118" i="6"/>
  <c r="CU118" i="6"/>
  <c r="CS118" i="6"/>
  <c r="CQ118" i="6"/>
  <c r="CM118" i="6"/>
  <c r="CK118" i="6"/>
  <c r="CI118" i="6"/>
  <c r="BL118" i="6"/>
  <c r="BH118" i="6"/>
  <c r="BF118" i="6"/>
  <c r="BK118" i="6"/>
  <c r="BI118" i="6"/>
  <c r="BG118" i="6"/>
  <c r="BK122" i="6"/>
  <c r="BG122" i="6"/>
  <c r="CU127" i="6"/>
  <c r="CS127" i="6"/>
  <c r="CQ127" i="6"/>
  <c r="CM127" i="6"/>
  <c r="CK127" i="6"/>
  <c r="CI127" i="6"/>
  <c r="CV126" i="6"/>
  <c r="CR126" i="6"/>
  <c r="CP126" i="6"/>
  <c r="CN126" i="6"/>
  <c r="CJ126" i="6"/>
  <c r="CH126" i="6"/>
  <c r="CU125" i="6"/>
  <c r="CS125" i="6"/>
  <c r="CQ125" i="6"/>
  <c r="CM125" i="6"/>
  <c r="CK125" i="6"/>
  <c r="CI125" i="6"/>
  <c r="CV124" i="6"/>
  <c r="CR124" i="6"/>
  <c r="CP124" i="6"/>
  <c r="CN124" i="6"/>
  <c r="CJ124" i="6"/>
  <c r="CH124" i="6"/>
  <c r="CU123" i="6"/>
  <c r="CS123" i="6"/>
  <c r="CQ123" i="6"/>
  <c r="CM123" i="6"/>
  <c r="CK123" i="6"/>
  <c r="CI123" i="6"/>
  <c r="CU121" i="6"/>
  <c r="CS121" i="6"/>
  <c r="CQ121" i="6"/>
  <c r="CM121" i="6"/>
  <c r="CK121" i="6"/>
  <c r="CI121" i="6"/>
  <c r="CV120" i="6"/>
  <c r="CR120" i="6"/>
  <c r="CP120" i="6"/>
  <c r="CN120" i="6"/>
  <c r="CJ120" i="6"/>
  <c r="CH120" i="6"/>
  <c r="CU119" i="6"/>
  <c r="CS119" i="6"/>
  <c r="CQ119" i="6"/>
  <c r="CM119" i="6"/>
  <c r="CK119" i="6"/>
  <c r="CI119" i="6"/>
  <c r="CU117" i="6"/>
  <c r="CS117" i="6"/>
  <c r="CM117" i="6"/>
  <c r="CK117" i="6"/>
  <c r="CI117" i="6"/>
  <c r="CV116" i="6"/>
  <c r="CR116" i="6"/>
  <c r="CP116" i="6"/>
  <c r="CN116" i="6"/>
  <c r="CJ116" i="6"/>
  <c r="CU115" i="6"/>
  <c r="CS115" i="6"/>
  <c r="CQ115" i="6"/>
  <c r="CM115" i="6"/>
  <c r="CK115" i="6"/>
  <c r="CI115" i="6"/>
  <c r="CV114" i="6"/>
  <c r="CR114" i="6"/>
  <c r="CP114" i="6"/>
  <c r="CN114" i="6"/>
  <c r="CJ114" i="6"/>
  <c r="CH114" i="6"/>
  <c r="CV108" i="6"/>
  <c r="CV104" i="6"/>
  <c r="CR108" i="6"/>
  <c r="CR104" i="6"/>
  <c r="CP108" i="6"/>
  <c r="CP104" i="6"/>
  <c r="CP136" i="6" s="1"/>
  <c r="CN108" i="6"/>
  <c r="CN104" i="6"/>
  <c r="CJ108" i="6"/>
  <c r="CJ104" i="6"/>
  <c r="CH108" i="6"/>
  <c r="CH104" i="6"/>
  <c r="CH136" i="6" s="1"/>
  <c r="BL127" i="6"/>
  <c r="BH127" i="6"/>
  <c r="BF127" i="6"/>
  <c r="BK126" i="6"/>
  <c r="BI126" i="6"/>
  <c r="BG126" i="6"/>
  <c r="BL125" i="6"/>
  <c r="BH125" i="6"/>
  <c r="BF125" i="6"/>
  <c r="BK123" i="6"/>
  <c r="BI123" i="6"/>
  <c r="BG123" i="6"/>
  <c r="BK121" i="6"/>
  <c r="BI121" i="6"/>
  <c r="BG121" i="6"/>
  <c r="BL120" i="6"/>
  <c r="BH120" i="6"/>
  <c r="BF120" i="6"/>
  <c r="BK119" i="6"/>
  <c r="BI119" i="6"/>
  <c r="BG119" i="6"/>
  <c r="BK117" i="6"/>
  <c r="BI117" i="6"/>
  <c r="BG117" i="6"/>
  <c r="BH116" i="6"/>
  <c r="BF116" i="6"/>
  <c r="BK115" i="6"/>
  <c r="BI115" i="6"/>
  <c r="BG115" i="6"/>
  <c r="BL114" i="6"/>
  <c r="BH114" i="6"/>
  <c r="BF114" i="6"/>
  <c r="BH122" i="6"/>
  <c r="BF122" i="6"/>
  <c r="CU122" i="6"/>
  <c r="CS122" i="6"/>
  <c r="CQ122" i="6"/>
  <c r="CK122" i="6"/>
  <c r="CI122" i="6"/>
  <c r="CV127" i="6"/>
  <c r="CR127" i="6"/>
  <c r="CP127" i="6"/>
  <c r="CN127" i="6"/>
  <c r="CJ127" i="6"/>
  <c r="CH127" i="6"/>
  <c r="CU126" i="6"/>
  <c r="CS126" i="6"/>
  <c r="CQ126" i="6"/>
  <c r="CM126" i="6"/>
  <c r="CK126" i="6"/>
  <c r="CI126" i="6"/>
  <c r="CV125" i="6"/>
  <c r="CR125" i="6"/>
  <c r="CP125" i="6"/>
  <c r="CN125" i="6"/>
  <c r="CJ125" i="6"/>
  <c r="CH125" i="6"/>
  <c r="CU124" i="6"/>
  <c r="CS124" i="6"/>
  <c r="CQ124" i="6"/>
  <c r="CM124" i="6"/>
  <c r="CK124" i="6"/>
  <c r="CI124" i="6"/>
  <c r="CV123" i="6"/>
  <c r="CR123" i="6"/>
  <c r="CP123" i="6"/>
  <c r="CN123" i="6"/>
  <c r="CJ123" i="6"/>
  <c r="CH123" i="6"/>
  <c r="CV121" i="6"/>
  <c r="CR121" i="6"/>
  <c r="CP121" i="6"/>
  <c r="CN121" i="6"/>
  <c r="CJ121" i="6"/>
  <c r="CH121" i="6"/>
  <c r="CU120" i="6"/>
  <c r="CS120" i="6"/>
  <c r="CQ120" i="6"/>
  <c r="CM120" i="6"/>
  <c r="CK120" i="6"/>
  <c r="CI120" i="6"/>
  <c r="CV119" i="6"/>
  <c r="CR119" i="6"/>
  <c r="CP119" i="6"/>
  <c r="CJ119" i="6"/>
  <c r="CH119" i="6"/>
  <c r="CV117" i="6"/>
  <c r="CR117" i="6"/>
  <c r="CP117" i="6"/>
  <c r="CN117" i="6"/>
  <c r="CJ117" i="6"/>
  <c r="CH117" i="6"/>
  <c r="CS116" i="6"/>
  <c r="CQ116" i="6"/>
  <c r="CK116" i="6"/>
  <c r="CI116" i="6"/>
  <c r="CV115" i="6"/>
  <c r="CR115" i="6"/>
  <c r="CP115" i="6"/>
  <c r="CN115" i="6"/>
  <c r="CJ115" i="6"/>
  <c r="CH115" i="6"/>
  <c r="CU114" i="6"/>
  <c r="CS114" i="6"/>
  <c r="CQ114" i="6"/>
  <c r="CM114" i="6"/>
  <c r="CK114" i="6"/>
  <c r="CI114" i="6"/>
  <c r="CU108" i="6"/>
  <c r="CU104" i="6"/>
  <c r="CS108" i="6"/>
  <c r="CS104" i="6"/>
  <c r="CQ108" i="6"/>
  <c r="CQ104" i="6"/>
  <c r="CQ136" i="6" s="1"/>
  <c r="CO108" i="6"/>
  <c r="CM108" i="6"/>
  <c r="CM104" i="6"/>
  <c r="CM136" i="6" s="1"/>
  <c r="CK108" i="6"/>
  <c r="CK104" i="6"/>
  <c r="CI108" i="6"/>
  <c r="CI104" i="6"/>
  <c r="BK127" i="6"/>
  <c r="BI127" i="6"/>
  <c r="BG127" i="6"/>
  <c r="BL126" i="6"/>
  <c r="BH126" i="6"/>
  <c r="BF126" i="6"/>
  <c r="BK125" i="6"/>
  <c r="BI125" i="6"/>
  <c r="BG125" i="6"/>
  <c r="BL123" i="6"/>
  <c r="BH123" i="6"/>
  <c r="BF123" i="6"/>
  <c r="BL121" i="6"/>
  <c r="BH121" i="6"/>
  <c r="BF121" i="6"/>
  <c r="BI120" i="6"/>
  <c r="BG120" i="6"/>
  <c r="BH119" i="6"/>
  <c r="BF119" i="6"/>
  <c r="BH117" i="6"/>
  <c r="BF117" i="6"/>
  <c r="BK116" i="6"/>
  <c r="BI116" i="6"/>
  <c r="BG116" i="6"/>
  <c r="BL115" i="6"/>
  <c r="BH115" i="6"/>
  <c r="BF115" i="6"/>
  <c r="BK114" i="6"/>
  <c r="BI114" i="6"/>
  <c r="BG114" i="6"/>
  <c r="BK124" i="6"/>
  <c r="BI124" i="6"/>
  <c r="BG124" i="6"/>
  <c r="BL124" i="6"/>
  <c r="BH124" i="6"/>
  <c r="BF124" i="6"/>
  <c r="M50" i="6"/>
  <c r="M49" i="6"/>
  <c r="B49" i="6"/>
  <c r="M28" i="6"/>
  <c r="M94" i="6"/>
  <c r="AW94" i="6" s="1"/>
  <c r="AW120" i="6" s="1"/>
  <c r="N109" i="6"/>
  <c r="O109" i="6"/>
  <c r="P109" i="6"/>
  <c r="Q109" i="6"/>
  <c r="S109" i="6"/>
  <c r="T109" i="6"/>
  <c r="V109" i="6"/>
  <c r="W109" i="6"/>
  <c r="X109" i="6"/>
  <c r="Y109" i="6"/>
  <c r="AA109" i="6"/>
  <c r="AB109" i="6"/>
  <c r="N110" i="6"/>
  <c r="O110" i="6"/>
  <c r="P110" i="6"/>
  <c r="Q110" i="6"/>
  <c r="S110" i="6"/>
  <c r="T110" i="6"/>
  <c r="V110" i="6"/>
  <c r="W110" i="6"/>
  <c r="X110" i="6"/>
  <c r="Y110" i="6"/>
  <c r="AA110" i="6"/>
  <c r="AB110" i="6"/>
  <c r="N111" i="6"/>
  <c r="O111" i="6"/>
  <c r="P111" i="6"/>
  <c r="Q111" i="6"/>
  <c r="S111" i="6"/>
  <c r="T111" i="6"/>
  <c r="U111" i="6"/>
  <c r="V111" i="6"/>
  <c r="W111" i="6"/>
  <c r="X111" i="6"/>
  <c r="Y111" i="6"/>
  <c r="AA111" i="6"/>
  <c r="AB111" i="6"/>
  <c r="N113" i="6"/>
  <c r="O113" i="6"/>
  <c r="P113" i="6"/>
  <c r="Q113" i="6"/>
  <c r="S113" i="6"/>
  <c r="T113" i="6"/>
  <c r="V113" i="6"/>
  <c r="W113" i="6"/>
  <c r="X113" i="6"/>
  <c r="Y113" i="6"/>
  <c r="AA113" i="6"/>
  <c r="AB113" i="6"/>
  <c r="N119" i="6"/>
  <c r="O119" i="6"/>
  <c r="P119" i="6"/>
  <c r="Q119" i="6"/>
  <c r="S119" i="6"/>
  <c r="T119" i="6"/>
  <c r="V119" i="6"/>
  <c r="W119" i="6"/>
  <c r="X119" i="6"/>
  <c r="Y119" i="6"/>
  <c r="AA119" i="6"/>
  <c r="AB119" i="6"/>
  <c r="N120" i="6"/>
  <c r="O120" i="6"/>
  <c r="P120" i="6"/>
  <c r="Q120" i="6"/>
  <c r="S120" i="6"/>
  <c r="T120" i="6"/>
  <c r="V120" i="6"/>
  <c r="W120" i="6"/>
  <c r="X120" i="6"/>
  <c r="Y120" i="6"/>
  <c r="AB120" i="6"/>
  <c r="M48" i="6"/>
  <c r="M46" i="6"/>
  <c r="M43" i="6"/>
  <c r="M42" i="6"/>
  <c r="M41" i="6"/>
  <c r="M38" i="6"/>
  <c r="M37" i="6"/>
  <c r="M36" i="6"/>
  <c r="M35" i="6"/>
  <c r="M33" i="6"/>
  <c r="M30" i="6"/>
  <c r="M27" i="6"/>
  <c r="M24" i="6"/>
  <c r="M23" i="6"/>
  <c r="M22" i="6"/>
  <c r="M20" i="6"/>
  <c r="M19" i="6"/>
  <c r="M15" i="6"/>
  <c r="S132" i="6"/>
  <c r="BC132" i="6" s="1"/>
  <c r="CM132" i="6" s="1"/>
  <c r="CI130" i="6"/>
  <c r="CI142" i="6" s="1"/>
  <c r="M89" i="8" s="1"/>
  <c r="CI136" i="6"/>
  <c r="CK136" i="6"/>
  <c r="CS136" i="6"/>
  <c r="CU136" i="6"/>
  <c r="CJ136" i="6"/>
  <c r="CN136" i="6"/>
  <c r="CR136" i="6"/>
  <c r="CV136" i="6"/>
  <c r="CS130" i="6"/>
  <c r="CS142" i="6" s="1"/>
  <c r="W89" i="8" s="1"/>
  <c r="M120" i="6"/>
  <c r="CG94" i="6"/>
  <c r="CG120" i="6" s="1"/>
  <c r="CJ130" i="6"/>
  <c r="CJ142" i="6" s="1"/>
  <c r="N89" i="8" s="1"/>
  <c r="CP130" i="6"/>
  <c r="CP142" i="6" s="1"/>
  <c r="T89" i="8" s="1"/>
  <c r="CR130" i="6"/>
  <c r="CR142" i="6" s="1"/>
  <c r="V89" i="8" s="1"/>
  <c r="CV130" i="6"/>
  <c r="CV142" i="6" s="1"/>
  <c r="Z89" i="8" s="1"/>
  <c r="AA112" i="6"/>
  <c r="Y112" i="6"/>
  <c r="W112" i="6"/>
  <c r="S112" i="6"/>
  <c r="Q112" i="6"/>
  <c r="O112" i="6"/>
  <c r="AB112" i="6"/>
  <c r="X112" i="6"/>
  <c r="V112" i="6"/>
  <c r="T112" i="6"/>
  <c r="P112" i="6"/>
  <c r="N112" i="6"/>
  <c r="AA122" i="6"/>
  <c r="Y122" i="6"/>
  <c r="W122" i="6"/>
  <c r="S122" i="6"/>
  <c r="Q122" i="6"/>
  <c r="O122" i="6"/>
  <c r="AB118" i="6"/>
  <c r="X118" i="6"/>
  <c r="V118" i="6"/>
  <c r="T118" i="6"/>
  <c r="P118" i="6"/>
  <c r="N118" i="6"/>
  <c r="AA117" i="6"/>
  <c r="Y117" i="6"/>
  <c r="W117" i="6"/>
  <c r="S117" i="6"/>
  <c r="Q117" i="6"/>
  <c r="O117" i="6"/>
  <c r="AA127" i="6"/>
  <c r="W127" i="6"/>
  <c r="Q127" i="6"/>
  <c r="AB126" i="6"/>
  <c r="X126" i="6"/>
  <c r="T126" i="6"/>
  <c r="P126" i="6"/>
  <c r="AA125" i="6"/>
  <c r="W125" i="6"/>
  <c r="Q125" i="6"/>
  <c r="AB124" i="6"/>
  <c r="X124" i="6"/>
  <c r="T124" i="6"/>
  <c r="P124" i="6"/>
  <c r="AA123" i="6"/>
  <c r="W123" i="6"/>
  <c r="Q123" i="6"/>
  <c r="Y121" i="6"/>
  <c r="S121" i="6"/>
  <c r="AB122" i="6"/>
  <c r="X122" i="6"/>
  <c r="V122" i="6"/>
  <c r="T122" i="6"/>
  <c r="P122" i="6"/>
  <c r="N122" i="6"/>
  <c r="AB127" i="6"/>
  <c r="X127" i="6"/>
  <c r="V127" i="6"/>
  <c r="T127" i="6"/>
  <c r="P127" i="6"/>
  <c r="N127" i="6"/>
  <c r="AA126" i="6"/>
  <c r="Y126" i="6"/>
  <c r="W126" i="6"/>
  <c r="S126" i="6"/>
  <c r="Q126" i="6"/>
  <c r="O126" i="6"/>
  <c r="AB125" i="6"/>
  <c r="X125" i="6"/>
  <c r="V125" i="6"/>
  <c r="T125" i="6"/>
  <c r="P125" i="6"/>
  <c r="N125" i="6"/>
  <c r="AA124" i="6"/>
  <c r="Y124" i="6"/>
  <c r="W124" i="6"/>
  <c r="S124" i="6"/>
  <c r="Q124" i="6"/>
  <c r="O124" i="6"/>
  <c r="AB123" i="6"/>
  <c r="X123" i="6"/>
  <c r="V123" i="6"/>
  <c r="T123" i="6"/>
  <c r="P123" i="6"/>
  <c r="N123" i="6"/>
  <c r="AB121" i="6"/>
  <c r="X121" i="6"/>
  <c r="V121" i="6"/>
  <c r="T121" i="6"/>
  <c r="P121" i="6"/>
  <c r="N121" i="6"/>
  <c r="AA120" i="6"/>
  <c r="AA118" i="6"/>
  <c r="Y118" i="6"/>
  <c r="W118" i="6"/>
  <c r="S118" i="6"/>
  <c r="Q118" i="6"/>
  <c r="O118" i="6"/>
  <c r="AB117" i="6"/>
  <c r="X117" i="6"/>
  <c r="V117" i="6"/>
  <c r="T117" i="6"/>
  <c r="P117" i="6"/>
  <c r="N117" i="6"/>
  <c r="AA116" i="6"/>
  <c r="Y116" i="6"/>
  <c r="W116" i="6"/>
  <c r="S116" i="6"/>
  <c r="Q116" i="6"/>
  <c r="O116" i="6"/>
  <c r="AB115" i="6"/>
  <c r="X115" i="6"/>
  <c r="V115" i="6"/>
  <c r="T115" i="6"/>
  <c r="P115" i="6"/>
  <c r="N115" i="6"/>
  <c r="AA114" i="6"/>
  <c r="Y114" i="6"/>
  <c r="W114" i="6"/>
  <c r="S114" i="6"/>
  <c r="Q114" i="6"/>
  <c r="O114" i="6"/>
  <c r="AA108" i="6"/>
  <c r="Y108" i="6"/>
  <c r="W108" i="6"/>
  <c r="W130" i="6" s="1"/>
  <c r="W142" i="6" s="1"/>
  <c r="U73" i="8" s="1"/>
  <c r="U108" i="6"/>
  <c r="S108" i="6"/>
  <c r="Q108" i="6"/>
  <c r="O108" i="6"/>
  <c r="O130" i="6" s="1"/>
  <c r="Y127" i="6"/>
  <c r="S127" i="6"/>
  <c r="O127" i="6"/>
  <c r="V126" i="6"/>
  <c r="N126" i="6"/>
  <c r="Y125" i="6"/>
  <c r="S125" i="6"/>
  <c r="O125" i="6"/>
  <c r="V124" i="6"/>
  <c r="N124" i="6"/>
  <c r="Y123" i="6"/>
  <c r="S123" i="6"/>
  <c r="O123" i="6"/>
  <c r="AA121" i="6"/>
  <c r="W121" i="6"/>
  <c r="Q121" i="6"/>
  <c r="O121" i="6"/>
  <c r="AB116" i="6"/>
  <c r="X116" i="6"/>
  <c r="V116" i="6"/>
  <c r="T116" i="6"/>
  <c r="P116" i="6"/>
  <c r="N116" i="6"/>
  <c r="AA115" i="6"/>
  <c r="Y115" i="6"/>
  <c r="W115" i="6"/>
  <c r="S115" i="6"/>
  <c r="Q115" i="6"/>
  <c r="O115" i="6"/>
  <c r="AB114" i="6"/>
  <c r="X114" i="6"/>
  <c r="V114" i="6"/>
  <c r="T114" i="6"/>
  <c r="P114" i="6"/>
  <c r="N114" i="6"/>
  <c r="AB108" i="6"/>
  <c r="X108" i="6"/>
  <c r="V108" i="6"/>
  <c r="T108" i="6"/>
  <c r="P108" i="6"/>
  <c r="N108" i="6"/>
  <c r="BF130" i="6"/>
  <c r="BF142" i="6"/>
  <c r="T81" i="8" s="1"/>
  <c r="M9" i="3"/>
  <c r="M30" i="3" s="1"/>
  <c r="M60" i="5"/>
  <c r="M56" i="5"/>
  <c r="M44" i="5"/>
  <c r="M40" i="5"/>
  <c r="M24" i="5"/>
  <c r="M20" i="5"/>
  <c r="R132" i="6"/>
  <c r="BB132" i="6" s="1"/>
  <c r="M62" i="3"/>
  <c r="M32" i="3"/>
  <c r="M31" i="3"/>
  <c r="CS131" i="6"/>
  <c r="CS143" i="6" s="1"/>
  <c r="W90" i="8" s="1"/>
  <c r="CU131" i="6"/>
  <c r="CU143" i="6" s="1"/>
  <c r="Y90" i="8" s="1"/>
  <c r="CU142" i="6"/>
  <c r="Y89" i="8" s="1"/>
  <c r="CV131" i="6"/>
  <c r="CV143" i="6" s="1"/>
  <c r="Z90" i="8" s="1"/>
  <c r="CR131" i="6"/>
  <c r="CR143" i="6" s="1"/>
  <c r="V90" i="8" s="1"/>
  <c r="CN131" i="6"/>
  <c r="CN143" i="6" s="1"/>
  <c r="R90" i="8" s="1"/>
  <c r="CP131" i="6"/>
  <c r="CP143" i="6" s="1"/>
  <c r="T90" i="8" s="1"/>
  <c r="N130" i="6"/>
  <c r="N142" i="6"/>
  <c r="L73" i="8" s="1"/>
  <c r="P130" i="6"/>
  <c r="P142" i="6" s="1"/>
  <c r="N73" i="8" s="1"/>
  <c r="T130" i="6"/>
  <c r="T142" i="6" s="1"/>
  <c r="R73" i="8" s="1"/>
  <c r="V130" i="6"/>
  <c r="V142" i="6" s="1"/>
  <c r="T73" i="8" s="1"/>
  <c r="X130" i="6"/>
  <c r="X131" i="6" s="1"/>
  <c r="AB130" i="6"/>
  <c r="AB142" i="6" s="1"/>
  <c r="Z73" i="8"/>
  <c r="O142" i="6"/>
  <c r="M73" i="8"/>
  <c r="Q130" i="6"/>
  <c r="Q142" i="6" s="1"/>
  <c r="O73" i="8" s="1"/>
  <c r="S130" i="6"/>
  <c r="S131" i="6" s="1"/>
  <c r="S143" i="6" s="1"/>
  <c r="Q74" i="8" s="1"/>
  <c r="S142" i="6"/>
  <c r="Q73" i="8" s="1"/>
  <c r="Y130" i="6"/>
  <c r="Y142" i="6" s="1"/>
  <c r="W73" i="8" s="1"/>
  <c r="AA130" i="6"/>
  <c r="AA142" i="6" s="1"/>
  <c r="Y73" i="8" s="1"/>
  <c r="M60" i="3"/>
  <c r="M58" i="3"/>
  <c r="M56" i="3"/>
  <c r="M52" i="3"/>
  <c r="M50" i="3"/>
  <c r="M48" i="3"/>
  <c r="M44" i="3"/>
  <c r="M42" i="3"/>
  <c r="M40" i="3"/>
  <c r="M36" i="3"/>
  <c r="M34" i="3"/>
  <c r="M28" i="3"/>
  <c r="M24" i="3"/>
  <c r="M22" i="3"/>
  <c r="M20" i="3"/>
  <c r="M16" i="3"/>
  <c r="M14" i="3"/>
  <c r="M12" i="3"/>
  <c r="M59" i="3"/>
  <c r="M57" i="3"/>
  <c r="M55" i="3"/>
  <c r="M51" i="3"/>
  <c r="M49" i="3"/>
  <c r="M47" i="3"/>
  <c r="M43" i="3"/>
  <c r="M41" i="3"/>
  <c r="M39" i="3"/>
  <c r="M35" i="3"/>
  <c r="M29" i="3"/>
  <c r="M27" i="3"/>
  <c r="M23" i="3"/>
  <c r="M21" i="3"/>
  <c r="M19" i="3"/>
  <c r="M15" i="3"/>
  <c r="M13" i="3"/>
  <c r="BH131" i="6"/>
  <c r="BH143" i="6" s="1"/>
  <c r="V82" i="8" s="1"/>
  <c r="BF131" i="6"/>
  <c r="BF143" i="6" s="1"/>
  <c r="T82" i="8" s="1"/>
  <c r="BI131" i="6"/>
  <c r="BI143" i="6" s="1"/>
  <c r="W82" i="8" s="1"/>
  <c r="AA141" i="3"/>
  <c r="AA143" i="3"/>
  <c r="W141" i="3"/>
  <c r="W143" i="3"/>
  <c r="S141" i="3"/>
  <c r="S143" i="3"/>
  <c r="O141" i="3"/>
  <c r="O143" i="3"/>
  <c r="AB131" i="6"/>
  <c r="AB143" i="6"/>
  <c r="Z74" i="8" s="1"/>
  <c r="T131" i="6"/>
  <c r="T143" i="6" s="1"/>
  <c r="R74" i="8" s="1"/>
  <c r="Q132" i="6"/>
  <c r="BA132" i="6" s="1"/>
  <c r="CK132" i="6" s="1"/>
  <c r="X143" i="6"/>
  <c r="V74" i="8" s="1"/>
  <c r="Y131" i="6"/>
  <c r="Y143" i="6" s="1"/>
  <c r="W74" i="8" s="1"/>
  <c r="P141" i="3"/>
  <c r="T141" i="3"/>
  <c r="N139" i="3"/>
  <c r="N142" i="3"/>
  <c r="R139" i="3"/>
  <c r="R140" i="3"/>
  <c r="R142" i="3"/>
  <c r="R143" i="3"/>
  <c r="V139" i="3"/>
  <c r="V140" i="3"/>
  <c r="V146" i="3" s="1"/>
  <c r="V142" i="3"/>
  <c r="V143" i="3"/>
  <c r="X141" i="3"/>
  <c r="Z139" i="3"/>
  <c r="Z146" i="3" s="1"/>
  <c r="Z140" i="3"/>
  <c r="Z142" i="3"/>
  <c r="Z143" i="3"/>
  <c r="AB141" i="3"/>
  <c r="N143" i="3"/>
  <c r="N141" i="3"/>
  <c r="P139" i="3"/>
  <c r="P140" i="3"/>
  <c r="P146" i="3" s="1"/>
  <c r="P142" i="3"/>
  <c r="P143" i="3"/>
  <c r="R141" i="3"/>
  <c r="T139" i="3"/>
  <c r="T146" i="3" s="1"/>
  <c r="T140" i="3"/>
  <c r="T142" i="3"/>
  <c r="T143" i="3"/>
  <c r="V141" i="3"/>
  <c r="X139" i="3"/>
  <c r="X140" i="3"/>
  <c r="X142" i="3"/>
  <c r="X143" i="3"/>
  <c r="Z141" i="3"/>
  <c r="AB139" i="3"/>
  <c r="AB140" i="3"/>
  <c r="AB142" i="3"/>
  <c r="AB143" i="3"/>
  <c r="O139" i="3"/>
  <c r="O140" i="3"/>
  <c r="O142" i="3"/>
  <c r="S142" i="3"/>
  <c r="S146" i="3" s="1"/>
  <c r="S139" i="3"/>
  <c r="S140" i="3"/>
  <c r="W139" i="3"/>
  <c r="W146" i="3" s="1"/>
  <c r="W140" i="3"/>
  <c r="W142" i="3"/>
  <c r="AA142" i="3"/>
  <c r="AA139" i="3"/>
  <c r="AA146" i="3" s="1"/>
  <c r="AA140" i="3"/>
  <c r="P132" i="6"/>
  <c r="AZ132" i="6" s="1"/>
  <c r="CJ132" i="6" s="1"/>
  <c r="CJ131" i="6" s="1"/>
  <c r="CJ143" i="6" s="1"/>
  <c r="N90" i="8" s="1"/>
  <c r="CL132" i="6"/>
  <c r="AA193" i="3"/>
  <c r="Y55" i="8" s="1"/>
  <c r="O146" i="3"/>
  <c r="O193" i="3" s="1"/>
  <c r="M55" i="8" s="1"/>
  <c r="AA79" i="3"/>
  <c r="W79" i="3"/>
  <c r="S79" i="3"/>
  <c r="AB79" i="3"/>
  <c r="T79" i="3"/>
  <c r="V79" i="3"/>
  <c r="R79" i="3"/>
  <c r="O79" i="3"/>
  <c r="O130" i="3" s="1"/>
  <c r="X79" i="3"/>
  <c r="X130" i="3" s="1"/>
  <c r="P79" i="3"/>
  <c r="Z79" i="3"/>
  <c r="CK131" i="6"/>
  <c r="CK143" i="6" s="1"/>
  <c r="O90" i="8" s="1"/>
  <c r="P131" i="6"/>
  <c r="P143" i="6" s="1"/>
  <c r="N74" i="8" s="1"/>
  <c r="R130" i="3"/>
  <c r="O134" i="3"/>
  <c r="V134" i="3"/>
  <c r="AB130" i="3"/>
  <c r="W130" i="3"/>
  <c r="Z130" i="3"/>
  <c r="T130" i="3"/>
  <c r="AA130" i="3"/>
  <c r="P100" i="3" l="1"/>
  <c r="P121" i="3" s="1"/>
  <c r="P124" i="3" s="1"/>
  <c r="P132" i="3"/>
  <c r="P167" i="3"/>
  <c r="W131" i="6"/>
  <c r="W143" i="6" s="1"/>
  <c r="U74" i="8" s="1"/>
  <c r="BG130" i="6"/>
  <c r="CQ130" i="6"/>
  <c r="I30" i="8"/>
  <c r="I36" i="8"/>
  <c r="T92" i="7"/>
  <c r="CN92" i="7" s="1"/>
  <c r="AB89" i="7"/>
  <c r="BL89" i="7" s="1"/>
  <c r="T84" i="7"/>
  <c r="CN84" i="7" s="1"/>
  <c r="AB82" i="7"/>
  <c r="BL82" i="7" s="1"/>
  <c r="N96" i="7"/>
  <c r="AX96" i="7" s="1"/>
  <c r="X98" i="7"/>
  <c r="BH98" i="7" s="1"/>
  <c r="P97" i="7"/>
  <c r="CJ97" i="7" s="1"/>
  <c r="P85" i="7"/>
  <c r="CJ85" i="7" s="1"/>
  <c r="AB90" i="7"/>
  <c r="CV90" i="7" s="1"/>
  <c r="T100" i="7"/>
  <c r="CN100" i="7" s="1"/>
  <c r="T95" i="7"/>
  <c r="BD95" i="7" s="1"/>
  <c r="AB94" i="7"/>
  <c r="CV94" i="7" s="1"/>
  <c r="T88" i="7"/>
  <c r="CN88" i="7" s="1"/>
  <c r="AB87" i="7"/>
  <c r="BL87" i="7" s="1"/>
  <c r="AB84" i="7"/>
  <c r="CV84" i="7" s="1"/>
  <c r="T82" i="7"/>
  <c r="BD82" i="7" s="1"/>
  <c r="X100" i="7"/>
  <c r="BH100" i="7" s="1"/>
  <c r="BL90" i="7"/>
  <c r="CN86" i="7"/>
  <c r="N86" i="7"/>
  <c r="AX86" i="7" s="1"/>
  <c r="V90" i="7"/>
  <c r="CP90" i="7" s="1"/>
  <c r="N90" i="7"/>
  <c r="CH90" i="7" s="1"/>
  <c r="N98" i="7"/>
  <c r="AX98" i="7" s="1"/>
  <c r="N92" i="7"/>
  <c r="CH92" i="7" s="1"/>
  <c r="N82" i="7"/>
  <c r="CH82" i="7" s="1"/>
  <c r="R93" i="7"/>
  <c r="BB93" i="7" s="1"/>
  <c r="N101" i="7"/>
  <c r="CH101" i="7" s="1"/>
  <c r="V92" i="7"/>
  <c r="CP92" i="7" s="1"/>
  <c r="V88" i="7"/>
  <c r="BF88" i="7" s="1"/>
  <c r="V84" i="7"/>
  <c r="CP84" i="7" s="1"/>
  <c r="V82" i="7"/>
  <c r="BF82" i="7" s="1"/>
  <c r="V98" i="7"/>
  <c r="CP98" i="7" s="1"/>
  <c r="AB99" i="7"/>
  <c r="CV99" i="7" s="1"/>
  <c r="AB91" i="7"/>
  <c r="BL91" i="7" s="1"/>
  <c r="T90" i="7"/>
  <c r="BD90" i="7" s="1"/>
  <c r="X101" i="7"/>
  <c r="CR101" i="7" s="1"/>
  <c r="AB95" i="7"/>
  <c r="CV95" i="7" s="1"/>
  <c r="T94" i="7"/>
  <c r="BD94" i="7" s="1"/>
  <c r="AB92" i="7"/>
  <c r="CV92" i="7" s="1"/>
  <c r="T89" i="7"/>
  <c r="CN89" i="7" s="1"/>
  <c r="AB88" i="7"/>
  <c r="CV88" i="7" s="1"/>
  <c r="T87" i="7"/>
  <c r="CN87" i="7" s="1"/>
  <c r="AB86" i="7"/>
  <c r="CV86" i="7" s="1"/>
  <c r="T85" i="7"/>
  <c r="CN85" i="7" s="1"/>
  <c r="AB83" i="7"/>
  <c r="BL83" i="7" s="1"/>
  <c r="T83" i="7"/>
  <c r="CN83" i="7" s="1"/>
  <c r="V95" i="7"/>
  <c r="BF95" i="7" s="1"/>
  <c r="N88" i="7"/>
  <c r="AX88" i="7" s="1"/>
  <c r="N95" i="7"/>
  <c r="AX95" i="7" s="1"/>
  <c r="V86" i="7"/>
  <c r="CP86" i="7" s="1"/>
  <c r="N84" i="7"/>
  <c r="CH84" i="7" s="1"/>
  <c r="N91" i="7"/>
  <c r="CH91" i="7" s="1"/>
  <c r="V101" i="7"/>
  <c r="N97" i="7"/>
  <c r="AX97" i="7" s="1"/>
  <c r="N94" i="7"/>
  <c r="AX94" i="7" s="1"/>
  <c r="N89" i="7"/>
  <c r="CH89" i="7" s="1"/>
  <c r="N87" i="7"/>
  <c r="AX87" i="7" s="1"/>
  <c r="V85" i="7"/>
  <c r="CP85" i="7" s="1"/>
  <c r="N83" i="7"/>
  <c r="AX83" i="7" s="1"/>
  <c r="CN95" i="7"/>
  <c r="V91" i="7"/>
  <c r="CP91" i="7" s="1"/>
  <c r="V97" i="7"/>
  <c r="BF97" i="7" s="1"/>
  <c r="V94" i="7"/>
  <c r="CP94" i="7" s="1"/>
  <c r="V89" i="7"/>
  <c r="CP89" i="7" s="1"/>
  <c r="V87" i="7"/>
  <c r="BF87" i="7" s="1"/>
  <c r="N85" i="7"/>
  <c r="AX85" i="7" s="1"/>
  <c r="V83" i="7"/>
  <c r="CP83" i="7" s="1"/>
  <c r="AZ100" i="7"/>
  <c r="CV85" i="7"/>
  <c r="CH93" i="7"/>
  <c r="Q89" i="7"/>
  <c r="BA89" i="7" s="1"/>
  <c r="CP101" i="7"/>
  <c r="BF101" i="7"/>
  <c r="CP97" i="7"/>
  <c r="BF94" i="7"/>
  <c r="R101" i="7"/>
  <c r="BB101" i="7" s="1"/>
  <c r="Z100" i="7"/>
  <c r="BJ100" i="7" s="1"/>
  <c r="Z99" i="7"/>
  <c r="BJ99" i="7" s="1"/>
  <c r="T98" i="7"/>
  <c r="BD98" i="7" s="1"/>
  <c r="P99" i="7"/>
  <c r="Z96" i="7"/>
  <c r="BJ96" i="7" s="1"/>
  <c r="R96" i="7"/>
  <c r="BB96" i="7" s="1"/>
  <c r="CP93" i="7"/>
  <c r="Q98" i="7"/>
  <c r="BA98" i="7" s="1"/>
  <c r="N99" i="7"/>
  <c r="AX99" i="7" s="1"/>
  <c r="V96" i="7"/>
  <c r="CP96" i="7" s="1"/>
  <c r="X90" i="7"/>
  <c r="CR90" i="7" s="1"/>
  <c r="AB101" i="7"/>
  <c r="CV101" i="7" s="1"/>
  <c r="X99" i="7"/>
  <c r="CR99" i="7" s="1"/>
  <c r="V100" i="7"/>
  <c r="BF100" i="7" s="1"/>
  <c r="N100" i="7"/>
  <c r="AX100" i="7" s="1"/>
  <c r="P98" i="7"/>
  <c r="CJ98" i="7" s="1"/>
  <c r="X97" i="7"/>
  <c r="BH97" i="7" s="1"/>
  <c r="P95" i="7"/>
  <c r="AZ95" i="7" s="1"/>
  <c r="P89" i="7"/>
  <c r="CJ89" i="7" s="1"/>
  <c r="P88" i="7"/>
  <c r="CJ88" i="7" s="1"/>
  <c r="P84" i="7"/>
  <c r="CJ84" i="7" s="1"/>
  <c r="CT100" i="7"/>
  <c r="CY82" i="7"/>
  <c r="BO82" i="7"/>
  <c r="CH99" i="7"/>
  <c r="BL97" i="7"/>
  <c r="CV97" i="7"/>
  <c r="CN97" i="7"/>
  <c r="BD97" i="7"/>
  <c r="P94" i="7"/>
  <c r="AZ94" i="7" s="1"/>
  <c r="P92" i="7"/>
  <c r="CJ92" i="7" s="1"/>
  <c r="P90" i="7"/>
  <c r="CJ90" i="7" s="1"/>
  <c r="X87" i="7"/>
  <c r="X86" i="7"/>
  <c r="CR86" i="7" s="1"/>
  <c r="X84" i="7"/>
  <c r="CR84" i="7" s="1"/>
  <c r="P83" i="7"/>
  <c r="AZ83" i="7" s="1"/>
  <c r="P82" i="7"/>
  <c r="CJ82" i="7" s="1"/>
  <c r="AA17" i="7"/>
  <c r="AA70" i="7"/>
  <c r="AA15" i="7"/>
  <c r="AA20" i="7"/>
  <c r="AA24" i="7"/>
  <c r="AA28" i="7"/>
  <c r="AA32" i="7"/>
  <c r="AA36" i="7"/>
  <c r="AA40" i="7"/>
  <c r="AA14" i="7"/>
  <c r="AA19" i="7"/>
  <c r="AA23" i="7"/>
  <c r="AA27" i="7"/>
  <c r="AA31" i="7"/>
  <c r="AA35" i="7"/>
  <c r="AA39" i="7"/>
  <c r="AA72" i="7"/>
  <c r="AA13" i="7"/>
  <c r="AA18" i="7"/>
  <c r="AA22" i="7"/>
  <c r="AA26" i="7"/>
  <c r="AA30" i="7"/>
  <c r="AA34" i="7"/>
  <c r="AA38" i="7"/>
  <c r="CV89" i="7"/>
  <c r="AA68" i="7"/>
  <c r="AA61" i="7"/>
  <c r="M88" i="7"/>
  <c r="AW88" i="7" s="1"/>
  <c r="AA50" i="7"/>
  <c r="T96" i="7"/>
  <c r="BD96" i="7" s="1"/>
  <c r="AA47" i="7"/>
  <c r="AA43" i="7"/>
  <c r="Y101" i="7"/>
  <c r="CS101" i="7" s="1"/>
  <c r="Z98" i="7"/>
  <c r="BJ98" i="7" s="1"/>
  <c r="M17" i="7"/>
  <c r="M13" i="7"/>
  <c r="M87" i="7" s="1"/>
  <c r="M18" i="7"/>
  <c r="M22" i="7"/>
  <c r="M26" i="7"/>
  <c r="M30" i="7"/>
  <c r="M95" i="7" s="1"/>
  <c r="M34" i="7"/>
  <c r="M38" i="7"/>
  <c r="M42" i="7"/>
  <c r="M72" i="7"/>
  <c r="M101" i="7" s="1"/>
  <c r="CG101" i="7" s="1"/>
  <c r="M12" i="7"/>
  <c r="M83" i="7" s="1"/>
  <c r="M16" i="7"/>
  <c r="M21" i="7"/>
  <c r="M25" i="7"/>
  <c r="M91" i="7" s="1"/>
  <c r="M29" i="7"/>
  <c r="M93" i="7" s="1"/>
  <c r="M33" i="7"/>
  <c r="M96" i="7" s="1"/>
  <c r="M37" i="7"/>
  <c r="M41" i="7"/>
  <c r="M99" i="7" s="1"/>
  <c r="M71" i="7"/>
  <c r="M15" i="7"/>
  <c r="M20" i="7"/>
  <c r="M24" i="7"/>
  <c r="M28" i="7"/>
  <c r="M94" i="7" s="1"/>
  <c r="M32" i="7"/>
  <c r="M36" i="7"/>
  <c r="M40" i="7"/>
  <c r="AF17" i="7"/>
  <c r="AF88" i="7" s="1"/>
  <c r="CZ88" i="7" s="1"/>
  <c r="AF18" i="7"/>
  <c r="AF21" i="7"/>
  <c r="AF24" i="7"/>
  <c r="AF30" i="7"/>
  <c r="AF33" i="7"/>
  <c r="AF36" i="7"/>
  <c r="AF45" i="7"/>
  <c r="AF48" i="7"/>
  <c r="AF60" i="7"/>
  <c r="AF63" i="7"/>
  <c r="AF66" i="7"/>
  <c r="AF13" i="7"/>
  <c r="AF16" i="7"/>
  <c r="AF20" i="7"/>
  <c r="AF29" i="7"/>
  <c r="AF32" i="7"/>
  <c r="AF42" i="7"/>
  <c r="AF44" i="7"/>
  <c r="AF56" i="7"/>
  <c r="AF59" i="7"/>
  <c r="AF62" i="7"/>
  <c r="AF72" i="7"/>
  <c r="AF12" i="7"/>
  <c r="AF83" i="7" s="1"/>
  <c r="AF15" i="7"/>
  <c r="AF26" i="7"/>
  <c r="AF28" i="7"/>
  <c r="AF38" i="7"/>
  <c r="AF41" i="7"/>
  <c r="AF99" i="7" s="1"/>
  <c r="AF50" i="7"/>
  <c r="AF55" i="7"/>
  <c r="AF58" i="7"/>
  <c r="AF68" i="7"/>
  <c r="AF71" i="7"/>
  <c r="X95" i="7"/>
  <c r="BH95" i="7" s="1"/>
  <c r="X91" i="7"/>
  <c r="BH91" i="7" s="1"/>
  <c r="X89" i="7"/>
  <c r="CR89" i="7" s="1"/>
  <c r="X85" i="7"/>
  <c r="CR85" i="7" s="1"/>
  <c r="BD88" i="7"/>
  <c r="AA69" i="7"/>
  <c r="AA66" i="7"/>
  <c r="AA64" i="7"/>
  <c r="AA62" i="7"/>
  <c r="AA58" i="7"/>
  <c r="AA56" i="7"/>
  <c r="AA55" i="7"/>
  <c r="AA53" i="7"/>
  <c r="AA48" i="7"/>
  <c r="AA44" i="7"/>
  <c r="AA37" i="7"/>
  <c r="AA29" i="7"/>
  <c r="AA21" i="7"/>
  <c r="AA12" i="7"/>
  <c r="AA86" i="7" s="1"/>
  <c r="W17" i="7"/>
  <c r="W72" i="7"/>
  <c r="W101" i="7" s="1"/>
  <c r="CQ101" i="7" s="1"/>
  <c r="W13" i="7"/>
  <c r="W87" i="7" s="1"/>
  <c r="W18" i="7"/>
  <c r="W22" i="7"/>
  <c r="W26" i="7"/>
  <c r="W30" i="7"/>
  <c r="W34" i="7"/>
  <c r="W38" i="7"/>
  <c r="W71" i="7"/>
  <c r="W100" i="7" s="1"/>
  <c r="CQ100" i="7" s="1"/>
  <c r="W12" i="7"/>
  <c r="W83" i="7" s="1"/>
  <c r="W16" i="7"/>
  <c r="W21" i="7"/>
  <c r="W90" i="7" s="1"/>
  <c r="CQ90" i="7" s="1"/>
  <c r="W25" i="7"/>
  <c r="W29" i="7"/>
  <c r="W93" i="7" s="1"/>
  <c r="W33" i="7"/>
  <c r="W37" i="7"/>
  <c r="W98" i="7" s="1"/>
  <c r="W41" i="7"/>
  <c r="W70" i="7"/>
  <c r="W15" i="7"/>
  <c r="W20" i="7"/>
  <c r="W24" i="7"/>
  <c r="W28" i="7"/>
  <c r="W94" i="7" s="1"/>
  <c r="W32" i="7"/>
  <c r="W36" i="7"/>
  <c r="W40" i="7"/>
  <c r="S17" i="7"/>
  <c r="S12" i="7"/>
  <c r="S84" i="7" s="1"/>
  <c r="S16" i="7"/>
  <c r="S21" i="7"/>
  <c r="S25" i="7"/>
  <c r="S29" i="7"/>
  <c r="S93" i="7" s="1"/>
  <c r="S33" i="7"/>
  <c r="S37" i="7"/>
  <c r="S41" i="7"/>
  <c r="S72" i="7"/>
  <c r="S101" i="7" s="1"/>
  <c r="S15" i="7"/>
  <c r="S20" i="7"/>
  <c r="S24" i="7"/>
  <c r="S28" i="7"/>
  <c r="S94" i="7" s="1"/>
  <c r="BC94" i="7" s="1"/>
  <c r="S32" i="7"/>
  <c r="S36" i="7"/>
  <c r="S40" i="7"/>
  <c r="S71" i="7"/>
  <c r="S100" i="7" s="1"/>
  <c r="BC100" i="7" s="1"/>
  <c r="S14" i="7"/>
  <c r="S87" i="7" s="1"/>
  <c r="S19" i="7"/>
  <c r="S89" i="7" s="1"/>
  <c r="S23" i="7"/>
  <c r="S27" i="7"/>
  <c r="S31" i="7"/>
  <c r="S95" i="7" s="1"/>
  <c r="S35" i="7"/>
  <c r="S39" i="7"/>
  <c r="O17" i="7"/>
  <c r="O71" i="7"/>
  <c r="O14" i="7"/>
  <c r="O19" i="7"/>
  <c r="O23" i="7"/>
  <c r="O27" i="7"/>
  <c r="O31" i="7"/>
  <c r="O35" i="7"/>
  <c r="O39" i="7"/>
  <c r="O13" i="7"/>
  <c r="O18" i="7"/>
  <c r="O22" i="7"/>
  <c r="O26" i="7"/>
  <c r="O30" i="7"/>
  <c r="O34" i="7"/>
  <c r="O38" i="7"/>
  <c r="O42" i="7"/>
  <c r="O12" i="7"/>
  <c r="O83" i="7" s="1"/>
  <c r="O16" i="7"/>
  <c r="O21" i="7"/>
  <c r="O25" i="7"/>
  <c r="O91" i="7" s="1"/>
  <c r="O29" i="7"/>
  <c r="O93" i="7" s="1"/>
  <c r="O33" i="7"/>
  <c r="O96" i="7" s="1"/>
  <c r="O37" i="7"/>
  <c r="O41" i="7"/>
  <c r="O99" i="7" s="1"/>
  <c r="W95" i="7"/>
  <c r="BG95" i="7" s="1"/>
  <c r="R100" i="7"/>
  <c r="BB100" i="7" s="1"/>
  <c r="X94" i="7"/>
  <c r="X92" i="7"/>
  <c r="CR92" i="7" s="1"/>
  <c r="P91" i="7"/>
  <c r="AZ91" i="7" s="1"/>
  <c r="X88" i="7"/>
  <c r="BH88" i="7" s="1"/>
  <c r="P87" i="7"/>
  <c r="CJ87" i="7" s="1"/>
  <c r="P86" i="7"/>
  <c r="CJ86" i="7" s="1"/>
  <c r="X83" i="7"/>
  <c r="BH83" i="7" s="1"/>
  <c r="X82" i="7"/>
  <c r="CR82" i="7" s="1"/>
  <c r="CR100" i="7"/>
  <c r="AA67" i="7"/>
  <c r="M90" i="7"/>
  <c r="CG90" i="7" s="1"/>
  <c r="M89" i="7"/>
  <c r="AW89" i="7" s="1"/>
  <c r="T99" i="7"/>
  <c r="CN99" i="7" s="1"/>
  <c r="P96" i="7"/>
  <c r="AZ96" i="7" s="1"/>
  <c r="AB100" i="7"/>
  <c r="CV100" i="7" s="1"/>
  <c r="Z101" i="7"/>
  <c r="BJ101" i="7" s="1"/>
  <c r="V99" i="7"/>
  <c r="BF99" i="7" s="1"/>
  <c r="T101" i="7"/>
  <c r="BD101" i="7" s="1"/>
  <c r="P101" i="7"/>
  <c r="CJ101" i="7" s="1"/>
  <c r="R98" i="7"/>
  <c r="BB98" i="7" s="1"/>
  <c r="Z97" i="7"/>
  <c r="BJ97" i="7" s="1"/>
  <c r="R97" i="7"/>
  <c r="BB97" i="7" s="1"/>
  <c r="Z95" i="7"/>
  <c r="BJ95" i="7" s="1"/>
  <c r="R95" i="7"/>
  <c r="BB95" i="7" s="1"/>
  <c r="Z94" i="7"/>
  <c r="BJ94" i="7" s="1"/>
  <c r="R94" i="7"/>
  <c r="BB94" i="7" s="1"/>
  <c r="Z92" i="7"/>
  <c r="CT92" i="7" s="1"/>
  <c r="R92" i="7"/>
  <c r="CL92" i="7" s="1"/>
  <c r="Z91" i="7"/>
  <c r="CT91" i="7" s="1"/>
  <c r="R91" i="7"/>
  <c r="CL91" i="7" s="1"/>
  <c r="Z90" i="7"/>
  <c r="BJ90" i="7" s="1"/>
  <c r="R90" i="7"/>
  <c r="CL90" i="7" s="1"/>
  <c r="Z89" i="7"/>
  <c r="CT89" i="7" s="1"/>
  <c r="R89" i="7"/>
  <c r="CL89" i="7" s="1"/>
  <c r="Z88" i="7"/>
  <c r="BJ88" i="7" s="1"/>
  <c r="R88" i="7"/>
  <c r="BB88" i="7" s="1"/>
  <c r="Z87" i="7"/>
  <c r="BJ87" i="7" s="1"/>
  <c r="R87" i="7"/>
  <c r="BB87" i="7" s="1"/>
  <c r="Z86" i="7"/>
  <c r="CT86" i="7" s="1"/>
  <c r="R86" i="7"/>
  <c r="BB86" i="7" s="1"/>
  <c r="Z85" i="7"/>
  <c r="BJ85" i="7" s="1"/>
  <c r="R85" i="7"/>
  <c r="BB85" i="7" s="1"/>
  <c r="Z84" i="7"/>
  <c r="CT84" i="7" s="1"/>
  <c r="R84" i="7"/>
  <c r="CL84" i="7" s="1"/>
  <c r="Z83" i="7"/>
  <c r="CT83" i="7" s="1"/>
  <c r="R83" i="7"/>
  <c r="CL83" i="7" s="1"/>
  <c r="Z82" i="7"/>
  <c r="BJ82" i="7" s="1"/>
  <c r="R82" i="7"/>
  <c r="CL82" i="7" s="1"/>
  <c r="AA45" i="7"/>
  <c r="O101" i="7"/>
  <c r="AY101" i="7" s="1"/>
  <c r="Y17" i="7"/>
  <c r="Y71" i="7"/>
  <c r="Y14" i="7"/>
  <c r="Y19" i="7"/>
  <c r="Y23" i="7"/>
  <c r="Y27" i="7"/>
  <c r="Y31" i="7"/>
  <c r="Y35" i="7"/>
  <c r="Y39" i="7"/>
  <c r="Y70" i="7"/>
  <c r="Y13" i="7"/>
  <c r="Y87" i="7" s="1"/>
  <c r="Y18" i="7"/>
  <c r="Y22" i="7"/>
  <c r="Y26" i="7"/>
  <c r="Y30" i="7"/>
  <c r="Y95" i="7" s="1"/>
  <c r="Y34" i="7"/>
  <c r="Y38" i="7"/>
  <c r="Y42" i="7"/>
  <c r="Y12" i="7"/>
  <c r="Y84" i="7" s="1"/>
  <c r="Y16" i="7"/>
  <c r="Y21" i="7"/>
  <c r="Y90" i="7" s="1"/>
  <c r="Y25" i="7"/>
  <c r="Y91" i="7" s="1"/>
  <c r="Y29" i="7"/>
  <c r="Y93" i="7" s="1"/>
  <c r="Y33" i="7"/>
  <c r="Y96" i="7" s="1"/>
  <c r="Y37" i="7"/>
  <c r="Y98" i="7" s="1"/>
  <c r="Y41" i="7"/>
  <c r="AB98" i="7"/>
  <c r="BL98" i="7" s="1"/>
  <c r="AE91" i="7"/>
  <c r="I49" i="7"/>
  <c r="I42" i="7"/>
  <c r="I34" i="7"/>
  <c r="I28" i="7"/>
  <c r="I20" i="7"/>
  <c r="I13" i="7"/>
  <c r="I68" i="7"/>
  <c r="I60" i="7"/>
  <c r="I55" i="7"/>
  <c r="K42" i="7"/>
  <c r="K29" i="7"/>
  <c r="K15" i="7"/>
  <c r="K61" i="7"/>
  <c r="AG94" i="7"/>
  <c r="AE99" i="7"/>
  <c r="I47" i="7"/>
  <c r="I39" i="7"/>
  <c r="I33" i="7"/>
  <c r="I25" i="7"/>
  <c r="I19" i="7"/>
  <c r="I12" i="7"/>
  <c r="I65" i="7"/>
  <c r="I94" i="7" s="1"/>
  <c r="I59" i="7"/>
  <c r="K48" i="7"/>
  <c r="K38" i="7"/>
  <c r="K28" i="7"/>
  <c r="K14" i="7"/>
  <c r="BO98" i="7"/>
  <c r="AG99" i="7"/>
  <c r="AG83" i="7"/>
  <c r="AG82" i="7"/>
  <c r="AE87" i="7"/>
  <c r="I45" i="7"/>
  <c r="I38" i="7"/>
  <c r="I31" i="7"/>
  <c r="I24" i="7"/>
  <c r="I17" i="7"/>
  <c r="I70" i="7"/>
  <c r="I64" i="7"/>
  <c r="K47" i="7"/>
  <c r="K36" i="7"/>
  <c r="K23" i="7"/>
  <c r="BD91" i="7"/>
  <c r="BD100" i="7"/>
  <c r="BD92" i="7"/>
  <c r="BH93" i="7"/>
  <c r="CV87" i="7"/>
  <c r="BH94" i="7"/>
  <c r="CR94" i="7"/>
  <c r="BH99" i="7"/>
  <c r="CH87" i="7"/>
  <c r="CH96" i="7"/>
  <c r="AZ93" i="7"/>
  <c r="CR98" i="7"/>
  <c r="X96" i="7"/>
  <c r="BH96" i="7" s="1"/>
  <c r="CR91" i="7"/>
  <c r="AZ82" i="7"/>
  <c r="CR87" i="7"/>
  <c r="F112" i="5"/>
  <c r="F135" i="5" s="1"/>
  <c r="H112" i="5"/>
  <c r="H135" i="5" s="1"/>
  <c r="H99" i="5"/>
  <c r="H133" i="5" s="1"/>
  <c r="F18" i="8" s="1"/>
  <c r="F99" i="5"/>
  <c r="F133" i="5" s="1"/>
  <c r="D18" i="8" s="1"/>
  <c r="S72" i="5"/>
  <c r="O86" i="5"/>
  <c r="AA83" i="5"/>
  <c r="AA108" i="5"/>
  <c r="O72" i="5"/>
  <c r="AA70" i="5"/>
  <c r="O70" i="5"/>
  <c r="AE29" i="5"/>
  <c r="AE19" i="5"/>
  <c r="AA93" i="5"/>
  <c r="AA103" i="5"/>
  <c r="AA88" i="5"/>
  <c r="X28" i="5"/>
  <c r="AB21" i="5"/>
  <c r="AB17" i="5"/>
  <c r="X15" i="5"/>
  <c r="X60" i="5"/>
  <c r="X109" i="5" s="1"/>
  <c r="X56" i="5"/>
  <c r="P34" i="5"/>
  <c r="AE27" i="5"/>
  <c r="AE23" i="5"/>
  <c r="AE17" i="5"/>
  <c r="AA89" i="5"/>
  <c r="O89" i="5"/>
  <c r="AB22" i="5"/>
  <c r="X16" i="5"/>
  <c r="X12" i="5"/>
  <c r="X57" i="5"/>
  <c r="T53" i="5"/>
  <c r="P45" i="5"/>
  <c r="AE38" i="5"/>
  <c r="O91" i="5"/>
  <c r="AA84" i="5"/>
  <c r="X29" i="5"/>
  <c r="X25" i="5"/>
  <c r="AB18" i="5"/>
  <c r="X26" i="5"/>
  <c r="AB23" i="5"/>
  <c r="AB19" i="5"/>
  <c r="X13" i="5"/>
  <c r="X58" i="5"/>
  <c r="T49" i="5"/>
  <c r="P41" i="5"/>
  <c r="T38" i="5"/>
  <c r="T75" i="5" s="1"/>
  <c r="AE58" i="5"/>
  <c r="AE31" i="5"/>
  <c r="AE25" i="5"/>
  <c r="AE21" i="5"/>
  <c r="K20" i="5"/>
  <c r="W104" i="5"/>
  <c r="AA106" i="5"/>
  <c r="AA104" i="5"/>
  <c r="AA86" i="5"/>
  <c r="AA85" i="5"/>
  <c r="AA71" i="5"/>
  <c r="Z31" i="5"/>
  <c r="Z61" i="5"/>
  <c r="Z38" i="5"/>
  <c r="Z47" i="5"/>
  <c r="Z92" i="5" s="1"/>
  <c r="Z48" i="5"/>
  <c r="Z56" i="5"/>
  <c r="Z60" i="5"/>
  <c r="Z109" i="5" s="1"/>
  <c r="Z15" i="5"/>
  <c r="Z19" i="5"/>
  <c r="Z23" i="5"/>
  <c r="Z24" i="5"/>
  <c r="Z28" i="5"/>
  <c r="Z34" i="5"/>
  <c r="Z30" i="5"/>
  <c r="Z33" i="5"/>
  <c r="Z39" i="5"/>
  <c r="Z40" i="5"/>
  <c r="Z49" i="5"/>
  <c r="Z50" i="5"/>
  <c r="Z51" i="5"/>
  <c r="Z52" i="5"/>
  <c r="Z57" i="5"/>
  <c r="Z12" i="5"/>
  <c r="Z16" i="5"/>
  <c r="Z20" i="5"/>
  <c r="Z25" i="5"/>
  <c r="Z73" i="5" s="1"/>
  <c r="Z29" i="5"/>
  <c r="V30" i="5"/>
  <c r="V34" i="5"/>
  <c r="V41" i="5"/>
  <c r="V42" i="5"/>
  <c r="V43" i="5"/>
  <c r="V44" i="5"/>
  <c r="V53" i="5"/>
  <c r="V54" i="5"/>
  <c r="V55" i="5"/>
  <c r="V59" i="5"/>
  <c r="V96" i="5" s="1"/>
  <c r="V14" i="5"/>
  <c r="V21" i="5"/>
  <c r="V27" i="5"/>
  <c r="V103" i="5" s="1"/>
  <c r="V61" i="5"/>
  <c r="V38" i="5"/>
  <c r="V35" i="5"/>
  <c r="V36" i="5"/>
  <c r="V37" i="5"/>
  <c r="V45" i="5"/>
  <c r="V46" i="5"/>
  <c r="V47" i="5"/>
  <c r="V92" i="5" s="1"/>
  <c r="V56" i="5"/>
  <c r="V60" i="5"/>
  <c r="V109" i="5" s="1"/>
  <c r="V15" i="5"/>
  <c r="V18" i="5"/>
  <c r="V22" i="5"/>
  <c r="V24" i="5"/>
  <c r="V28" i="5"/>
  <c r="R39" i="5"/>
  <c r="R48" i="5"/>
  <c r="R49" i="5"/>
  <c r="R57" i="5"/>
  <c r="R12" i="5"/>
  <c r="R16" i="5"/>
  <c r="R19" i="5"/>
  <c r="R23" i="5"/>
  <c r="R25" i="5"/>
  <c r="R29" i="5"/>
  <c r="R31" i="5"/>
  <c r="R34" i="5"/>
  <c r="R61" i="5"/>
  <c r="R33" i="5"/>
  <c r="R40" i="5"/>
  <c r="R50" i="5"/>
  <c r="R51" i="5"/>
  <c r="R52" i="5"/>
  <c r="R53" i="5"/>
  <c r="R58" i="5"/>
  <c r="R13" i="5"/>
  <c r="R20" i="5"/>
  <c r="R26" i="5"/>
  <c r="N61" i="5"/>
  <c r="N35" i="5"/>
  <c r="N42" i="5"/>
  <c r="N43" i="5"/>
  <c r="N44" i="5"/>
  <c r="N45" i="5"/>
  <c r="N54" i="5"/>
  <c r="N55" i="5"/>
  <c r="N59" i="5"/>
  <c r="N14" i="5"/>
  <c r="N21" i="5"/>
  <c r="N86" i="5" s="1"/>
  <c r="N27" i="5"/>
  <c r="N30" i="5"/>
  <c r="N39" i="5"/>
  <c r="N31" i="5"/>
  <c r="N36" i="5"/>
  <c r="N37" i="5"/>
  <c r="N38" i="5"/>
  <c r="N46" i="5"/>
  <c r="N47" i="5"/>
  <c r="N56" i="5"/>
  <c r="N60" i="5"/>
  <c r="N15" i="5"/>
  <c r="N18" i="5"/>
  <c r="N22" i="5"/>
  <c r="N28" i="5"/>
  <c r="Z91" i="5"/>
  <c r="W87" i="5"/>
  <c r="W86" i="5"/>
  <c r="W105" i="5"/>
  <c r="O93" i="5"/>
  <c r="M28" i="5"/>
  <c r="M48" i="5"/>
  <c r="S86" i="5"/>
  <c r="Q24" i="5"/>
  <c r="O107" i="5"/>
  <c r="AA117" i="5"/>
  <c r="AA128" i="5" s="1"/>
  <c r="K57" i="5"/>
  <c r="K52" i="5"/>
  <c r="K47" i="5"/>
  <c r="K41" i="5"/>
  <c r="K36" i="5"/>
  <c r="K30" i="5"/>
  <c r="K24" i="5"/>
  <c r="K19" i="5"/>
  <c r="W74" i="5"/>
  <c r="W73" i="5"/>
  <c r="W72" i="5"/>
  <c r="M16" i="5"/>
  <c r="M36" i="5"/>
  <c r="M52" i="5"/>
  <c r="U24" i="5"/>
  <c r="W84" i="5"/>
  <c r="U17" i="5"/>
  <c r="O104" i="5"/>
  <c r="W103" i="5"/>
  <c r="K61" i="5"/>
  <c r="K56" i="5"/>
  <c r="K51" i="5"/>
  <c r="K45" i="5"/>
  <c r="K40" i="5"/>
  <c r="K35" i="5"/>
  <c r="K28" i="5"/>
  <c r="K23" i="5"/>
  <c r="K18" i="5"/>
  <c r="AB29" i="5"/>
  <c r="AB28" i="5"/>
  <c r="AB27" i="5"/>
  <c r="AB26" i="5"/>
  <c r="AB25" i="5"/>
  <c r="AB24" i="5"/>
  <c r="X24" i="5"/>
  <c r="T24" i="5"/>
  <c r="P24" i="5"/>
  <c r="P23" i="5"/>
  <c r="P22" i="5"/>
  <c r="P21" i="5"/>
  <c r="P20" i="5"/>
  <c r="P19" i="5"/>
  <c r="AA94" i="5"/>
  <c r="P18" i="5"/>
  <c r="AB16" i="5"/>
  <c r="AB15" i="5"/>
  <c r="W93" i="5"/>
  <c r="AB14" i="5"/>
  <c r="AB13" i="5"/>
  <c r="AB12" i="5"/>
  <c r="AB60" i="5"/>
  <c r="AB109" i="5" s="1"/>
  <c r="AB59" i="5"/>
  <c r="AB96" i="5" s="1"/>
  <c r="AB58" i="5"/>
  <c r="AB57" i="5"/>
  <c r="AB56" i="5"/>
  <c r="X53" i="5"/>
  <c r="X49" i="5"/>
  <c r="T45" i="5"/>
  <c r="T41" i="5"/>
  <c r="S83" i="5"/>
  <c r="T34" i="5"/>
  <c r="W117" i="5"/>
  <c r="W128" i="5" s="1"/>
  <c r="AF21" i="5"/>
  <c r="W85" i="5"/>
  <c r="P29" i="5"/>
  <c r="P28" i="5"/>
  <c r="P27" i="5"/>
  <c r="AA74" i="5"/>
  <c r="P26" i="5"/>
  <c r="P25" i="5"/>
  <c r="T23" i="5"/>
  <c r="T22" i="5"/>
  <c r="T21" i="5"/>
  <c r="T20" i="5"/>
  <c r="T19" i="5"/>
  <c r="T18" i="5"/>
  <c r="T17" i="5"/>
  <c r="P17" i="5"/>
  <c r="P16" i="5"/>
  <c r="P15" i="5"/>
  <c r="P14" i="5"/>
  <c r="P13" i="5"/>
  <c r="P12" i="5"/>
  <c r="P60" i="5"/>
  <c r="P59" i="5"/>
  <c r="P58" i="5"/>
  <c r="P57" i="5"/>
  <c r="P56" i="5"/>
  <c r="AB53" i="5"/>
  <c r="AB49" i="5"/>
  <c r="X45" i="5"/>
  <c r="X90" i="5" s="1"/>
  <c r="X41" i="5"/>
  <c r="X34" i="5"/>
  <c r="X71" i="5" s="1"/>
  <c r="S117" i="5"/>
  <c r="S128" i="5" s="1"/>
  <c r="W70" i="5"/>
  <c r="T29" i="5"/>
  <c r="T28" i="5"/>
  <c r="T27" i="5"/>
  <c r="T26" i="5"/>
  <c r="O106" i="5"/>
  <c r="Z85" i="5"/>
  <c r="T25" i="5"/>
  <c r="X23" i="5"/>
  <c r="X22" i="5"/>
  <c r="S104" i="5"/>
  <c r="X21" i="5"/>
  <c r="X20" i="5"/>
  <c r="X19" i="5"/>
  <c r="X18" i="5"/>
  <c r="T16" i="5"/>
  <c r="T15" i="5"/>
  <c r="T14" i="5"/>
  <c r="T13" i="5"/>
  <c r="T12" i="5"/>
  <c r="T60" i="5"/>
  <c r="T109" i="5" s="1"/>
  <c r="T59" i="5"/>
  <c r="T96" i="5" s="1"/>
  <c r="T58" i="5"/>
  <c r="T57" i="5"/>
  <c r="T56" i="5"/>
  <c r="O108" i="5"/>
  <c r="P53" i="5"/>
  <c r="P49" i="5"/>
  <c r="AB45" i="5"/>
  <c r="AB41" i="5"/>
  <c r="AB34" i="5"/>
  <c r="S70" i="5"/>
  <c r="O117" i="5"/>
  <c r="O128" i="5" s="1"/>
  <c r="S74" i="5"/>
  <c r="S105" i="5"/>
  <c r="S85" i="5"/>
  <c r="S87" i="5"/>
  <c r="R108" i="5"/>
  <c r="R72" i="5"/>
  <c r="Y30" i="5"/>
  <c r="Y36" i="5"/>
  <c r="Y38" i="5"/>
  <c r="Y41" i="5"/>
  <c r="Y42" i="5"/>
  <c r="Y45" i="5"/>
  <c r="Y46" i="5"/>
  <c r="Y49" i="5"/>
  <c r="Y50" i="5"/>
  <c r="Y53" i="5"/>
  <c r="Y54" i="5"/>
  <c r="Y57" i="5"/>
  <c r="Y12" i="5"/>
  <c r="Y16" i="5"/>
  <c r="Y19" i="5"/>
  <c r="Y23" i="5"/>
  <c r="Y27" i="5"/>
  <c r="Y31" i="5"/>
  <c r="Y34" i="5"/>
  <c r="Y35" i="5"/>
  <c r="Y56" i="5"/>
  <c r="Y60" i="5"/>
  <c r="Y109" i="5" s="1"/>
  <c r="Y15" i="5"/>
  <c r="Y18" i="5"/>
  <c r="Y22" i="5"/>
  <c r="Y26" i="5"/>
  <c r="Y40" i="5"/>
  <c r="Y44" i="5"/>
  <c r="Y48" i="5"/>
  <c r="Y52" i="5"/>
  <c r="Y59" i="5"/>
  <c r="Y96" i="5" s="1"/>
  <c r="Y14" i="5"/>
  <c r="Y17" i="5"/>
  <c r="Y21" i="5"/>
  <c r="Y25" i="5"/>
  <c r="Y72" i="5" s="1"/>
  <c r="Y29" i="5"/>
  <c r="Q30" i="5"/>
  <c r="Q40" i="5"/>
  <c r="Q41" i="5"/>
  <c r="Q44" i="5"/>
  <c r="Q45" i="5"/>
  <c r="Q48" i="5"/>
  <c r="Q49" i="5"/>
  <c r="Q52" i="5"/>
  <c r="Q53" i="5"/>
  <c r="Q57" i="5"/>
  <c r="Q12" i="5"/>
  <c r="Q16" i="5"/>
  <c r="Q19" i="5"/>
  <c r="Q23" i="5"/>
  <c r="Q27" i="5"/>
  <c r="Q31" i="5"/>
  <c r="Q33" i="5"/>
  <c r="Q34" i="5"/>
  <c r="Q37" i="5"/>
  <c r="Q38" i="5"/>
  <c r="Q39" i="5"/>
  <c r="Q43" i="5"/>
  <c r="Q47" i="5"/>
  <c r="Q51" i="5"/>
  <c r="Q55" i="5"/>
  <c r="Q56" i="5"/>
  <c r="Q60" i="5"/>
  <c r="Q15" i="5"/>
  <c r="Q18" i="5"/>
  <c r="Q22" i="5"/>
  <c r="Q26" i="5"/>
  <c r="Q36" i="5"/>
  <c r="Q42" i="5"/>
  <c r="Q46" i="5"/>
  <c r="Q50" i="5"/>
  <c r="Q54" i="5"/>
  <c r="Q59" i="5"/>
  <c r="Q14" i="5"/>
  <c r="Q21" i="5"/>
  <c r="Q25" i="5"/>
  <c r="Q29" i="5"/>
  <c r="AD13" i="5"/>
  <c r="AD24" i="5"/>
  <c r="AD28" i="5"/>
  <c r="AD43" i="5"/>
  <c r="AD46" i="5"/>
  <c r="AD49" i="5"/>
  <c r="AD53" i="5"/>
  <c r="AD56" i="5"/>
  <c r="AD59" i="5"/>
  <c r="AD96" i="5" s="1"/>
  <c r="AD14" i="5"/>
  <c r="AD20" i="5"/>
  <c r="AD22" i="5"/>
  <c r="AD27" i="5"/>
  <c r="AD34" i="5"/>
  <c r="AD39" i="5"/>
  <c r="AD44" i="5"/>
  <c r="AD47" i="5"/>
  <c r="AD92" i="5" s="1"/>
  <c r="AD50" i="5"/>
  <c r="AD54" i="5"/>
  <c r="AD57" i="5"/>
  <c r="AD60" i="5"/>
  <c r="AD109" i="5" s="1"/>
  <c r="AD15" i="5"/>
  <c r="AD18" i="5"/>
  <c r="AD23" i="5"/>
  <c r="AD30" i="5"/>
  <c r="AD36" i="5"/>
  <c r="AD45" i="5"/>
  <c r="AD51" i="5"/>
  <c r="AD55" i="5"/>
  <c r="AD58" i="5"/>
  <c r="AD61" i="5"/>
  <c r="M12" i="5"/>
  <c r="M17" i="5"/>
  <c r="M21" i="5"/>
  <c r="M25" i="5"/>
  <c r="M15" i="5"/>
  <c r="M37" i="5"/>
  <c r="M41" i="5"/>
  <c r="M45" i="5"/>
  <c r="M49" i="5"/>
  <c r="M53" i="5"/>
  <c r="M57" i="5"/>
  <c r="Z93" i="5"/>
  <c r="Z106" i="5"/>
  <c r="W83" i="5"/>
  <c r="Z88" i="5"/>
  <c r="AA95" i="5"/>
  <c r="Y28" i="5"/>
  <c r="U28" i="5"/>
  <c r="Q28" i="5"/>
  <c r="R90" i="5"/>
  <c r="R70" i="5"/>
  <c r="R89" i="5"/>
  <c r="R71" i="5"/>
  <c r="S108" i="5"/>
  <c r="W106" i="5"/>
  <c r="S103" i="5"/>
  <c r="U48" i="5"/>
  <c r="N74" i="5"/>
  <c r="Y33" i="5"/>
  <c r="AD41" i="5"/>
  <c r="N104" i="5"/>
  <c r="N85" i="5"/>
  <c r="N90" i="5"/>
  <c r="N91" i="5"/>
  <c r="N89" i="5"/>
  <c r="N73" i="5"/>
  <c r="R106" i="5"/>
  <c r="R91" i="5"/>
  <c r="M35" i="5"/>
  <c r="M61" i="5"/>
  <c r="M30" i="5"/>
  <c r="U33" i="5"/>
  <c r="U37" i="5"/>
  <c r="U39" i="5"/>
  <c r="U41" i="5"/>
  <c r="U43" i="5"/>
  <c r="U45" i="5"/>
  <c r="U47" i="5"/>
  <c r="U92" i="5" s="1"/>
  <c r="U49" i="5"/>
  <c r="U51" i="5"/>
  <c r="U53" i="5"/>
  <c r="U55" i="5"/>
  <c r="U57" i="5"/>
  <c r="U12" i="5"/>
  <c r="U16" i="5"/>
  <c r="U19" i="5"/>
  <c r="U23" i="5"/>
  <c r="U27" i="5"/>
  <c r="U61" i="5"/>
  <c r="U34" i="5"/>
  <c r="U36" i="5"/>
  <c r="U38" i="5"/>
  <c r="U75" i="5" s="1"/>
  <c r="U42" i="5"/>
  <c r="U46" i="5"/>
  <c r="U50" i="5"/>
  <c r="U54" i="5"/>
  <c r="U56" i="5"/>
  <c r="U60" i="5"/>
  <c r="U109" i="5" s="1"/>
  <c r="U15" i="5"/>
  <c r="U18" i="5"/>
  <c r="U22" i="5"/>
  <c r="U26" i="5"/>
  <c r="U30" i="5"/>
  <c r="U35" i="5"/>
  <c r="U59" i="5"/>
  <c r="U96" i="5" s="1"/>
  <c r="U14" i="5"/>
  <c r="U21" i="5"/>
  <c r="U25" i="5"/>
  <c r="U29" i="5"/>
  <c r="M13" i="5"/>
  <c r="M18" i="5"/>
  <c r="M22" i="5"/>
  <c r="M26" i="5"/>
  <c r="M74" i="5" s="1"/>
  <c r="M33" i="5"/>
  <c r="M70" i="5" s="1"/>
  <c r="M38" i="5"/>
  <c r="M42" i="5"/>
  <c r="M46" i="5"/>
  <c r="M50" i="5"/>
  <c r="M54" i="5"/>
  <c r="M58" i="5"/>
  <c r="W90" i="5"/>
  <c r="W94" i="5"/>
  <c r="W91" i="5"/>
  <c r="S88" i="5"/>
  <c r="R104" i="5"/>
  <c r="P83" i="5"/>
  <c r="O84" i="5"/>
  <c r="O90" i="5"/>
  <c r="O95" i="5"/>
  <c r="O94" i="5"/>
  <c r="Y58" i="5"/>
  <c r="U58" i="5"/>
  <c r="Q58" i="5"/>
  <c r="W108" i="5"/>
  <c r="Y51" i="5"/>
  <c r="Y43" i="5"/>
  <c r="R87" i="5"/>
  <c r="S71" i="5"/>
  <c r="Q61" i="5"/>
  <c r="U31" i="5"/>
  <c r="Y61" i="5"/>
  <c r="M31" i="5"/>
  <c r="AD52" i="5"/>
  <c r="AD31" i="5"/>
  <c r="AD117" i="5" s="1"/>
  <c r="AD128" i="5" s="1"/>
  <c r="I16" i="5"/>
  <c r="I28" i="5"/>
  <c r="I34" i="5"/>
  <c r="M14" i="5"/>
  <c r="M19" i="5"/>
  <c r="M23" i="5"/>
  <c r="M27" i="5"/>
  <c r="M34" i="5"/>
  <c r="M39" i="5"/>
  <c r="M43" i="5"/>
  <c r="M47" i="5"/>
  <c r="M51" i="5"/>
  <c r="M55" i="5"/>
  <c r="M107" i="5" s="1"/>
  <c r="M59" i="5"/>
  <c r="S90" i="5"/>
  <c r="O74" i="5"/>
  <c r="O88" i="5"/>
  <c r="O87" i="5"/>
  <c r="O105" i="5"/>
  <c r="O111" i="5" s="1"/>
  <c r="O103" i="5"/>
  <c r="Z105" i="5"/>
  <c r="Z103" i="5"/>
  <c r="Z94" i="5"/>
  <c r="Y20" i="5"/>
  <c r="U20" i="5"/>
  <c r="Q20" i="5"/>
  <c r="S95" i="5"/>
  <c r="S93" i="5"/>
  <c r="S94" i="5"/>
  <c r="S106" i="5"/>
  <c r="S91" i="5"/>
  <c r="S89" i="5"/>
  <c r="S73" i="5"/>
  <c r="Y13" i="5"/>
  <c r="U13" i="5"/>
  <c r="U103" i="5" s="1"/>
  <c r="Q13" i="5"/>
  <c r="S107" i="5"/>
  <c r="U52" i="5"/>
  <c r="W95" i="5"/>
  <c r="U44" i="5"/>
  <c r="S84" i="5"/>
  <c r="Y37" i="5"/>
  <c r="R73" i="5"/>
  <c r="N70" i="5"/>
  <c r="AD48" i="5"/>
  <c r="AD26" i="5"/>
  <c r="AD19" i="5"/>
  <c r="N108" i="5"/>
  <c r="N117" i="5"/>
  <c r="N128" i="5" s="1"/>
  <c r="N129" i="5" s="1"/>
  <c r="L11" i="8" s="1"/>
  <c r="K16" i="5"/>
  <c r="R117" i="5"/>
  <c r="R128" i="5" s="1"/>
  <c r="P10" i="8" s="1"/>
  <c r="K15" i="5"/>
  <c r="S98" i="5"/>
  <c r="S99" i="5" s="1"/>
  <c r="S133" i="5" s="1"/>
  <c r="Q18" i="8" s="1"/>
  <c r="U74" i="5"/>
  <c r="V74" i="5"/>
  <c r="R83" i="5"/>
  <c r="Q108" i="5"/>
  <c r="P86" i="5"/>
  <c r="U72" i="5"/>
  <c r="Q72" i="5"/>
  <c r="P94" i="5"/>
  <c r="P108" i="5"/>
  <c r="Y106" i="5"/>
  <c r="AF60" i="5"/>
  <c r="AF109" i="5" s="1"/>
  <c r="AF53" i="5"/>
  <c r="AF37" i="5"/>
  <c r="AF16" i="5"/>
  <c r="I46" i="5"/>
  <c r="I39" i="5"/>
  <c r="M85" i="5"/>
  <c r="M108" i="5"/>
  <c r="X105" i="5"/>
  <c r="T105" i="5"/>
  <c r="T94" i="5"/>
  <c r="I56" i="5"/>
  <c r="I49" i="5"/>
  <c r="Q84" i="5"/>
  <c r="W89" i="5"/>
  <c r="R103" i="5"/>
  <c r="Q95" i="5"/>
  <c r="Z108" i="5"/>
  <c r="V108" i="5"/>
  <c r="W107" i="5"/>
  <c r="Z117" i="5"/>
  <c r="Z128" i="5" s="1"/>
  <c r="AF59" i="5"/>
  <c r="AF96" i="5" s="1"/>
  <c r="AF48" i="5"/>
  <c r="AF27" i="5"/>
  <c r="AF26" i="5"/>
  <c r="I23" i="5"/>
  <c r="M72" i="5"/>
  <c r="V88" i="5"/>
  <c r="U108" i="5"/>
  <c r="Q107" i="5"/>
  <c r="U95" i="5"/>
  <c r="AB30" i="5"/>
  <c r="AB33" i="5"/>
  <c r="AB70" i="5" s="1"/>
  <c r="AB37" i="5"/>
  <c r="AB40" i="5"/>
  <c r="AB85" i="5" s="1"/>
  <c r="AB44" i="5"/>
  <c r="AB48" i="5"/>
  <c r="AB93" i="5" s="1"/>
  <c r="AB52" i="5"/>
  <c r="AB36" i="5"/>
  <c r="AB73" i="5" s="1"/>
  <c r="AB38" i="5"/>
  <c r="AB39" i="5"/>
  <c r="AB84" i="5" s="1"/>
  <c r="AB43" i="5"/>
  <c r="AB47" i="5"/>
  <c r="AB92" i="5" s="1"/>
  <c r="AB51" i="5"/>
  <c r="AB55" i="5"/>
  <c r="AB107" i="5" s="1"/>
  <c r="AB61" i="5"/>
  <c r="AB35" i="5"/>
  <c r="AB72" i="5" s="1"/>
  <c r="AB42" i="5"/>
  <c r="AB46" i="5"/>
  <c r="AB91" i="5" s="1"/>
  <c r="AB50" i="5"/>
  <c r="AB54" i="5"/>
  <c r="AB106" i="5" s="1"/>
  <c r="X61" i="5"/>
  <c r="X33" i="5"/>
  <c r="X70" i="5" s="1"/>
  <c r="X37" i="5"/>
  <c r="X74" i="5" s="1"/>
  <c r="X40" i="5"/>
  <c r="X85" i="5" s="1"/>
  <c r="X44" i="5"/>
  <c r="X48" i="5"/>
  <c r="X93" i="5" s="1"/>
  <c r="X52" i="5"/>
  <c r="X31" i="5"/>
  <c r="X36" i="5"/>
  <c r="X73" i="5" s="1"/>
  <c r="X38" i="5"/>
  <c r="X39" i="5"/>
  <c r="X43" i="5"/>
  <c r="X88" i="5" s="1"/>
  <c r="X47" i="5"/>
  <c r="X92" i="5" s="1"/>
  <c r="X51" i="5"/>
  <c r="X103" i="5" s="1"/>
  <c r="X55" i="5"/>
  <c r="X30" i="5"/>
  <c r="X35" i="5"/>
  <c r="X72" i="5" s="1"/>
  <c r="X42" i="5"/>
  <c r="X87" i="5" s="1"/>
  <c r="X46" i="5"/>
  <c r="X91" i="5" s="1"/>
  <c r="X50" i="5"/>
  <c r="X95" i="5" s="1"/>
  <c r="X54" i="5"/>
  <c r="T30" i="5"/>
  <c r="T33" i="5"/>
  <c r="T70" i="5" s="1"/>
  <c r="T37" i="5"/>
  <c r="T40" i="5"/>
  <c r="T44" i="5"/>
  <c r="T89" i="5" s="1"/>
  <c r="T48" i="5"/>
  <c r="T52" i="5"/>
  <c r="T104" i="5" s="1"/>
  <c r="T36" i="5"/>
  <c r="T39" i="5"/>
  <c r="T84" i="5" s="1"/>
  <c r="T43" i="5"/>
  <c r="T47" i="5"/>
  <c r="T92" i="5" s="1"/>
  <c r="T51" i="5"/>
  <c r="T55" i="5"/>
  <c r="T107" i="5" s="1"/>
  <c r="T61" i="5"/>
  <c r="T35" i="5"/>
  <c r="T72" i="5" s="1"/>
  <c r="T42" i="5"/>
  <c r="T46" i="5"/>
  <c r="T91" i="5" s="1"/>
  <c r="T50" i="5"/>
  <c r="T54" i="5"/>
  <c r="T106" i="5" s="1"/>
  <c r="P61" i="5"/>
  <c r="P33" i="5"/>
  <c r="P70" i="5" s="1"/>
  <c r="P37" i="5"/>
  <c r="P40" i="5"/>
  <c r="P85" i="5" s="1"/>
  <c r="P44" i="5"/>
  <c r="P48" i="5"/>
  <c r="P93" i="5" s="1"/>
  <c r="P52" i="5"/>
  <c r="P104" i="5" s="1"/>
  <c r="P31" i="5"/>
  <c r="P36" i="5"/>
  <c r="P73" i="5" s="1"/>
  <c r="P39" i="5"/>
  <c r="P84" i="5" s="1"/>
  <c r="P43" i="5"/>
  <c r="P88" i="5" s="1"/>
  <c r="P47" i="5"/>
  <c r="P51" i="5"/>
  <c r="P55" i="5"/>
  <c r="P30" i="5"/>
  <c r="P35" i="5"/>
  <c r="P72" i="5" s="1"/>
  <c r="P42" i="5"/>
  <c r="P46" i="5"/>
  <c r="P91" i="5" s="1"/>
  <c r="P50" i="5"/>
  <c r="P95" i="5" s="1"/>
  <c r="P54" i="5"/>
  <c r="P106" i="5" s="1"/>
  <c r="AF13" i="5"/>
  <c r="AF18" i="5"/>
  <c r="AF29" i="5"/>
  <c r="AF34" i="5"/>
  <c r="AF36" i="5"/>
  <c r="AF40" i="5"/>
  <c r="AF42" i="5"/>
  <c r="AF44" i="5"/>
  <c r="AF47" i="5"/>
  <c r="AF92" i="5" s="1"/>
  <c r="AF50" i="5"/>
  <c r="AF52" i="5"/>
  <c r="AF55" i="5"/>
  <c r="AF58" i="5"/>
  <c r="AF15" i="5"/>
  <c r="AF20" i="5"/>
  <c r="AF23" i="5"/>
  <c r="AF25" i="5"/>
  <c r="AF31" i="5"/>
  <c r="AF38" i="5"/>
  <c r="AF75" i="5" s="1"/>
  <c r="AF46" i="5"/>
  <c r="AF54" i="5"/>
  <c r="AF57" i="5"/>
  <c r="AF12" i="5"/>
  <c r="AF14" i="5"/>
  <c r="AF17" i="5"/>
  <c r="AF22" i="5"/>
  <c r="AF28" i="5"/>
  <c r="AF30" i="5"/>
  <c r="AF33" i="5"/>
  <c r="AF35" i="5"/>
  <c r="AF41" i="5"/>
  <c r="AF43" i="5"/>
  <c r="AF49" i="5"/>
  <c r="AF51" i="5"/>
  <c r="AF56" i="5"/>
  <c r="AF61" i="5"/>
  <c r="I55" i="5"/>
  <c r="I13" i="5"/>
  <c r="I47" i="5"/>
  <c r="I37" i="5"/>
  <c r="I24" i="5"/>
  <c r="I14" i="5"/>
  <c r="I54" i="5"/>
  <c r="I42" i="5"/>
  <c r="I31" i="5"/>
  <c r="I21" i="5"/>
  <c r="I57" i="5"/>
  <c r="I45" i="5"/>
  <c r="I33" i="5"/>
  <c r="I22" i="5"/>
  <c r="I12" i="5"/>
  <c r="I50" i="5"/>
  <c r="I40" i="5"/>
  <c r="I29" i="5"/>
  <c r="I17" i="5"/>
  <c r="I59" i="5"/>
  <c r="I53" i="5"/>
  <c r="I41" i="5"/>
  <c r="I30" i="5"/>
  <c r="I20" i="5"/>
  <c r="I58" i="5"/>
  <c r="I48" i="5"/>
  <c r="I38" i="5"/>
  <c r="I25" i="5"/>
  <c r="I15" i="5"/>
  <c r="AA105" i="5"/>
  <c r="AA111" i="5" s="1"/>
  <c r="AA134" i="5" s="1"/>
  <c r="Y19" i="8" s="1"/>
  <c r="BX19" i="8" s="1"/>
  <c r="Z104" i="5"/>
  <c r="Y103" i="5"/>
  <c r="Q103" i="5"/>
  <c r="V93" i="5"/>
  <c r="AA90" i="5"/>
  <c r="Z89" i="5"/>
  <c r="U88" i="5"/>
  <c r="Q88" i="5"/>
  <c r="V85" i="5"/>
  <c r="Y84" i="5"/>
  <c r="U84" i="5"/>
  <c r="O83" i="5"/>
  <c r="W71" i="5"/>
  <c r="W77" i="5" s="1"/>
  <c r="O71" i="5"/>
  <c r="AD16" i="5"/>
  <c r="AA91" i="5"/>
  <c r="Z90" i="5"/>
  <c r="AA87" i="5"/>
  <c r="Y85" i="5"/>
  <c r="U85" i="5"/>
  <c r="N83" i="5"/>
  <c r="Q74" i="5"/>
  <c r="Q70" i="5"/>
  <c r="Q117" i="5"/>
  <c r="Q128" i="5" s="1"/>
  <c r="Y117" i="5"/>
  <c r="Y128" i="5" s="1"/>
  <c r="M117" i="5"/>
  <c r="M128" i="5" s="1"/>
  <c r="K117" i="5"/>
  <c r="K128" i="5" s="1"/>
  <c r="K129" i="5" s="1"/>
  <c r="I11" i="8" s="1"/>
  <c r="Q105" i="5"/>
  <c r="Y94" i="5"/>
  <c r="U94" i="5"/>
  <c r="Q94" i="5"/>
  <c r="U90" i="5"/>
  <c r="Q90" i="5"/>
  <c r="W88" i="5"/>
  <c r="W98" i="5" s="1"/>
  <c r="AA73" i="5"/>
  <c r="AA77" i="5" s="1"/>
  <c r="O73" i="5"/>
  <c r="Z72" i="5"/>
  <c r="N72" i="5"/>
  <c r="S193" i="3"/>
  <c r="Q55" i="8" s="1"/>
  <c r="W193" i="3"/>
  <c r="U55" i="8" s="1"/>
  <c r="T193" i="3"/>
  <c r="R55" i="8" s="1"/>
  <c r="P193" i="3"/>
  <c r="N55" i="8" s="1"/>
  <c r="Z193" i="3"/>
  <c r="X55" i="8" s="1"/>
  <c r="V193" i="3"/>
  <c r="T55" i="8" s="1"/>
  <c r="S130" i="3"/>
  <c r="BI136" i="6"/>
  <c r="Q131" i="6"/>
  <c r="Q143" i="6" s="1"/>
  <c r="O74" i="8" s="1"/>
  <c r="AB146" i="3"/>
  <c r="R146" i="3"/>
  <c r="X142" i="6"/>
  <c r="V73" i="8" s="1"/>
  <c r="AA131" i="6"/>
  <c r="AA143" i="6" s="1"/>
  <c r="Y74" i="8" s="1"/>
  <c r="M117" i="3"/>
  <c r="BG131" i="6"/>
  <c r="BG143" i="6" s="1"/>
  <c r="U82" i="8" s="1"/>
  <c r="BG142" i="6"/>
  <c r="U81" i="8" s="1"/>
  <c r="O77" i="5"/>
  <c r="X167" i="3"/>
  <c r="P195" i="3"/>
  <c r="BH136" i="6"/>
  <c r="O132" i="6"/>
  <c r="P130" i="3"/>
  <c r="V130" i="3"/>
  <c r="X146" i="3"/>
  <c r="V131" i="6"/>
  <c r="V143" i="6" s="1"/>
  <c r="T74" i="8" s="1"/>
  <c r="CM131" i="6"/>
  <c r="CM143" i="6" s="1"/>
  <c r="Q90" i="8" s="1"/>
  <c r="CM142" i="6"/>
  <c r="Q89" i="8" s="1"/>
  <c r="BL130" i="6"/>
  <c r="Q89" i="5"/>
  <c r="Q91" i="5"/>
  <c r="Q93" i="5"/>
  <c r="Q104" i="5"/>
  <c r="P105" i="5"/>
  <c r="P107" i="5"/>
  <c r="P74" i="5"/>
  <c r="U70" i="5"/>
  <c r="T71" i="5"/>
  <c r="T74" i="5"/>
  <c r="BL104" i="6"/>
  <c r="BG136" i="6"/>
  <c r="M17" i="3"/>
  <c r="M97" i="3" s="1"/>
  <c r="M25" i="3"/>
  <c r="M37" i="3"/>
  <c r="M45" i="3"/>
  <c r="M53" i="3"/>
  <c r="M61" i="3"/>
  <c r="M18" i="3"/>
  <c r="M26" i="3"/>
  <c r="M38" i="3"/>
  <c r="M46" i="3"/>
  <c r="M92" i="3" s="1"/>
  <c r="M159" i="3" s="1"/>
  <c r="M54" i="3"/>
  <c r="AB86" i="5"/>
  <c r="T86" i="5"/>
  <c r="V105" i="5"/>
  <c r="U91" i="5"/>
  <c r="U93" i="5"/>
  <c r="P103" i="5"/>
  <c r="AB100" i="3"/>
  <c r="AA100" i="3"/>
  <c r="O129" i="5"/>
  <c r="M11" i="8" s="1"/>
  <c r="M10" i="8"/>
  <c r="U10" i="8"/>
  <c r="W129" i="5"/>
  <c r="U11" i="8" s="1"/>
  <c r="X92" i="3"/>
  <c r="X159" i="3" s="1"/>
  <c r="R107" i="3"/>
  <c r="R93" i="3"/>
  <c r="R160" i="3" s="1"/>
  <c r="R167" i="3" s="1"/>
  <c r="Z107" i="3"/>
  <c r="Z93" i="3"/>
  <c r="Z160" i="3" s="1"/>
  <c r="Z167" i="3" s="1"/>
  <c r="V96" i="3"/>
  <c r="V163" i="3" s="1"/>
  <c r="V91" i="3"/>
  <c r="V158" i="3" s="1"/>
  <c r="V167" i="3" s="1"/>
  <c r="P110" i="3"/>
  <c r="P180" i="3" s="1"/>
  <c r="P106" i="3"/>
  <c r="X110" i="3"/>
  <c r="X180" i="3" s="1"/>
  <c r="X106" i="3"/>
  <c r="T108" i="3"/>
  <c r="T95" i="3"/>
  <c r="T162" i="3" s="1"/>
  <c r="T167" i="3" s="1"/>
  <c r="AB108" i="3"/>
  <c r="AB95" i="3"/>
  <c r="AB162" i="3" s="1"/>
  <c r="AB167" i="3" s="1"/>
  <c r="N73" i="3"/>
  <c r="N106" i="3"/>
  <c r="N93" i="3"/>
  <c r="N160" i="3" s="1"/>
  <c r="N85" i="3"/>
  <c r="Z100" i="3"/>
  <c r="Q10" i="8"/>
  <c r="S129" i="5"/>
  <c r="Q11" i="8" s="1"/>
  <c r="S108" i="3"/>
  <c r="S178" i="3" s="1"/>
  <c r="AA108" i="3"/>
  <c r="AA178" i="3" s="1"/>
  <c r="S109" i="3"/>
  <c r="S179" i="3" s="1"/>
  <c r="W110" i="3"/>
  <c r="W180" i="3" s="1"/>
  <c r="AA97" i="3"/>
  <c r="W97" i="3"/>
  <c r="W92" i="3"/>
  <c r="W159" i="3" s="1"/>
  <c r="S86" i="3"/>
  <c r="S153" i="3" s="1"/>
  <c r="S110" i="3"/>
  <c r="S180" i="3" s="1"/>
  <c r="AA129" i="3"/>
  <c r="Y49" i="8" s="1"/>
  <c r="AA192" i="3"/>
  <c r="AA186" i="3"/>
  <c r="AA191" i="3" s="1"/>
  <c r="AA128" i="3"/>
  <c r="Y48" i="8" s="1"/>
  <c r="M17" i="6"/>
  <c r="M12" i="6"/>
  <c r="M68" i="6"/>
  <c r="M97" i="6" s="1"/>
  <c r="M60" i="6"/>
  <c r="M89" i="6" s="1"/>
  <c r="M71" i="6"/>
  <c r="M63" i="6"/>
  <c r="M92" i="6" s="1"/>
  <c r="M55" i="6"/>
  <c r="M84" i="6" s="1"/>
  <c r="M39" i="6"/>
  <c r="M47" i="6"/>
  <c r="M21" i="6"/>
  <c r="M31" i="6"/>
  <c r="M66" i="6"/>
  <c r="M95" i="6" s="1"/>
  <c r="M58" i="6"/>
  <c r="M69" i="6"/>
  <c r="M61" i="6"/>
  <c r="M53" i="6"/>
  <c r="M82" i="6" s="1"/>
  <c r="M40" i="6"/>
  <c r="M99" i="6" s="1"/>
  <c r="M25" i="6"/>
  <c r="M91" i="6" s="1"/>
  <c r="M13" i="6"/>
  <c r="M72" i="6"/>
  <c r="M101" i="6" s="1"/>
  <c r="M64" i="6"/>
  <c r="M93" i="6" s="1"/>
  <c r="M56" i="6"/>
  <c r="M85" i="6" s="1"/>
  <c r="M67" i="6"/>
  <c r="M59" i="6"/>
  <c r="M88" i="6" s="1"/>
  <c r="M32" i="6"/>
  <c r="M44" i="6"/>
  <c r="M16" i="6"/>
  <c r="AG101" i="6"/>
  <c r="AG14" i="5"/>
  <c r="AG18" i="5"/>
  <c r="AG22" i="5"/>
  <c r="AG26" i="5"/>
  <c r="AG30" i="5"/>
  <c r="AG34" i="5"/>
  <c r="AG36" i="5"/>
  <c r="AG39" i="5"/>
  <c r="AG41" i="5"/>
  <c r="AG43" i="5"/>
  <c r="AG45" i="5"/>
  <c r="AG47" i="5"/>
  <c r="AG92" i="5" s="1"/>
  <c r="AG49" i="5"/>
  <c r="AG51" i="5"/>
  <c r="AG53" i="5"/>
  <c r="AG55" i="5"/>
  <c r="AG57" i="5"/>
  <c r="AG60" i="5"/>
  <c r="AG109" i="5" s="1"/>
  <c r="AG12" i="5"/>
  <c r="AG16" i="5"/>
  <c r="AG20" i="5"/>
  <c r="AG24" i="5"/>
  <c r="AG28" i="5"/>
  <c r="AG33" i="5"/>
  <c r="AG35" i="5"/>
  <c r="AG37" i="5"/>
  <c r="AG40" i="5"/>
  <c r="AG42" i="5"/>
  <c r="AG44" i="5"/>
  <c r="AG46" i="5"/>
  <c r="AG48" i="5"/>
  <c r="AG50" i="5"/>
  <c r="AG52" i="5"/>
  <c r="AG54" i="5"/>
  <c r="AG56" i="5"/>
  <c r="AG59" i="5"/>
  <c r="AG96" i="5" s="1"/>
  <c r="AG61" i="5"/>
  <c r="AG15" i="5"/>
  <c r="AG25" i="5"/>
  <c r="AG31" i="5"/>
  <c r="AG38" i="5"/>
  <c r="AG13" i="5"/>
  <c r="AG19" i="5"/>
  <c r="AG29" i="5"/>
  <c r="AG17" i="5"/>
  <c r="AG23" i="5"/>
  <c r="AC14" i="5"/>
  <c r="AC18" i="5"/>
  <c r="AC22" i="5"/>
  <c r="AC26" i="5"/>
  <c r="AC30" i="5"/>
  <c r="AC34" i="5"/>
  <c r="AC36" i="5"/>
  <c r="AC39" i="5"/>
  <c r="AC41" i="5"/>
  <c r="AC43" i="5"/>
  <c r="AC45" i="5"/>
  <c r="AC47" i="5"/>
  <c r="AC92" i="5" s="1"/>
  <c r="AC49" i="5"/>
  <c r="AC51" i="5"/>
  <c r="AC53" i="5"/>
  <c r="AC55" i="5"/>
  <c r="AC57" i="5"/>
  <c r="AC60" i="5"/>
  <c r="AC109" i="5" s="1"/>
  <c r="AC12" i="5"/>
  <c r="AC16" i="5"/>
  <c r="AC20" i="5"/>
  <c r="AC24" i="5"/>
  <c r="AC28" i="5"/>
  <c r="AC33" i="5"/>
  <c r="AC35" i="5"/>
  <c r="AC37" i="5"/>
  <c r="AC40" i="5"/>
  <c r="AC42" i="5"/>
  <c r="AC44" i="5"/>
  <c r="AC46" i="5"/>
  <c r="AC48" i="5"/>
  <c r="AC50" i="5"/>
  <c r="AC52" i="5"/>
  <c r="AC54" i="5"/>
  <c r="AC56" i="5"/>
  <c r="AC59" i="5"/>
  <c r="AC96" i="5" s="1"/>
  <c r="AC61" i="5"/>
  <c r="AC15" i="5"/>
  <c r="AC21" i="5"/>
  <c r="AC31" i="5"/>
  <c r="AC19" i="5"/>
  <c r="AC25" i="5"/>
  <c r="AC38" i="5"/>
  <c r="AC13" i="5"/>
  <c r="AC23" i="5"/>
  <c r="AC29" i="5"/>
  <c r="J79" i="3"/>
  <c r="J139" i="3"/>
  <c r="J146" i="3" s="1"/>
  <c r="S100" i="3"/>
  <c r="S92" i="3"/>
  <c r="S159" i="3" s="1"/>
  <c r="W106" i="3"/>
  <c r="AA107" i="3"/>
  <c r="W96" i="3"/>
  <c r="W163" i="3" s="1"/>
  <c r="W85" i="3"/>
  <c r="BL93" i="7"/>
  <c r="CV93" i="7"/>
  <c r="BD93" i="7"/>
  <c r="CN93" i="7"/>
  <c r="Y62" i="3"/>
  <c r="Y117" i="3" s="1"/>
  <c r="Y29" i="3"/>
  <c r="Y25" i="3"/>
  <c r="Y21" i="3"/>
  <c r="Y17" i="3"/>
  <c r="Y13" i="3"/>
  <c r="Y59" i="3"/>
  <c r="Y57" i="3"/>
  <c r="Y53" i="3"/>
  <c r="Y106" i="3" s="1"/>
  <c r="Y176" i="3" s="1"/>
  <c r="Y52" i="3"/>
  <c r="Y47" i="3"/>
  <c r="Y34" i="3"/>
  <c r="Y72" i="3" s="1"/>
  <c r="Y36" i="3"/>
  <c r="Y74" i="3" s="1"/>
  <c r="Y141" i="3" s="1"/>
  <c r="Y38" i="3"/>
  <c r="Y43" i="3"/>
  <c r="Y32" i="3"/>
  <c r="Y26" i="3"/>
  <c r="Y76" i="3" s="1"/>
  <c r="Y143" i="3" s="1"/>
  <c r="Y22" i="3"/>
  <c r="Y18" i="3"/>
  <c r="Y14" i="3"/>
  <c r="Y61" i="3"/>
  <c r="Y111" i="3" s="1"/>
  <c r="Y60" i="3"/>
  <c r="Y98" i="3" s="1"/>
  <c r="Y56" i="3"/>
  <c r="Y50" i="3"/>
  <c r="Y46" i="3"/>
  <c r="Y39" i="3"/>
  <c r="Y42" i="3"/>
  <c r="Y88" i="3" s="1"/>
  <c r="Y155" i="3" s="1"/>
  <c r="Y31" i="3"/>
  <c r="Y27" i="3"/>
  <c r="Y86" i="3" s="1"/>
  <c r="Y153" i="3" s="1"/>
  <c r="Y23" i="3"/>
  <c r="Y19" i="3"/>
  <c r="Y15" i="3"/>
  <c r="Y55" i="3"/>
  <c r="Y108" i="3" s="1"/>
  <c r="Y178" i="3" s="1"/>
  <c r="Y51" i="3"/>
  <c r="Y49" i="3"/>
  <c r="Y45" i="3"/>
  <c r="Y35" i="3"/>
  <c r="Y73" i="3" s="1"/>
  <c r="Y140" i="3" s="1"/>
  <c r="Y37" i="3"/>
  <c r="Y41" i="3"/>
  <c r="U31" i="3"/>
  <c r="U27" i="3"/>
  <c r="U96" i="3" s="1"/>
  <c r="U163" i="3" s="1"/>
  <c r="U23" i="3"/>
  <c r="U19" i="3"/>
  <c r="U15" i="3"/>
  <c r="U55" i="3"/>
  <c r="U108" i="3" s="1"/>
  <c r="U178" i="3" s="1"/>
  <c r="U52" i="3"/>
  <c r="U49" i="3"/>
  <c r="U45" i="3"/>
  <c r="U35" i="3"/>
  <c r="U73" i="3" s="1"/>
  <c r="U140" i="3" s="1"/>
  <c r="U37" i="3"/>
  <c r="U41" i="3"/>
  <c r="U44" i="3"/>
  <c r="U30" i="3"/>
  <c r="U28" i="3"/>
  <c r="U24" i="3"/>
  <c r="U20" i="3"/>
  <c r="U16" i="3"/>
  <c r="U12" i="3"/>
  <c r="U61" i="3"/>
  <c r="U111" i="3" s="1"/>
  <c r="U60" i="3"/>
  <c r="U98" i="3" s="1"/>
  <c r="U58" i="3"/>
  <c r="U54" i="3"/>
  <c r="U48" i="3"/>
  <c r="U94" i="3" s="1"/>
  <c r="U161" i="3" s="1"/>
  <c r="U40" i="3"/>
  <c r="U62" i="3"/>
  <c r="U117" i="3" s="1"/>
  <c r="U29" i="3"/>
  <c r="U25" i="3"/>
  <c r="U88" i="3" s="1"/>
  <c r="U155" i="3" s="1"/>
  <c r="U21" i="3"/>
  <c r="U17" i="3"/>
  <c r="U13" i="3"/>
  <c r="U59" i="3"/>
  <c r="U57" i="3"/>
  <c r="U110" i="3" s="1"/>
  <c r="U180" i="3" s="1"/>
  <c r="U53" i="3"/>
  <c r="U106" i="3" s="1"/>
  <c r="U176" i="3" s="1"/>
  <c r="U51" i="3"/>
  <c r="U47" i="3"/>
  <c r="U34" i="3"/>
  <c r="U72" i="3" s="1"/>
  <c r="U36" i="3"/>
  <c r="U74" i="3" s="1"/>
  <c r="U141" i="3" s="1"/>
  <c r="U38" i="3"/>
  <c r="U76" i="3" s="1"/>
  <c r="U143" i="3" s="1"/>
  <c r="U43" i="3"/>
  <c r="Q62" i="3"/>
  <c r="Q117" i="3" s="1"/>
  <c r="Q29" i="3"/>
  <c r="Q25" i="3"/>
  <c r="Q21" i="3"/>
  <c r="Q17" i="3"/>
  <c r="Q13" i="3"/>
  <c r="Q107" i="3" s="1"/>
  <c r="Q177" i="3" s="1"/>
  <c r="Q59" i="3"/>
  <c r="Q57" i="3"/>
  <c r="Q53" i="3"/>
  <c r="Q52" i="3"/>
  <c r="Q105" i="3" s="1"/>
  <c r="Q47" i="3"/>
  <c r="Q34" i="3"/>
  <c r="Q72" i="3" s="1"/>
  <c r="Q36" i="3"/>
  <c r="Q74" i="3" s="1"/>
  <c r="Q141" i="3" s="1"/>
  <c r="Q38" i="3"/>
  <c r="Q43" i="3"/>
  <c r="Q32" i="3"/>
  <c r="Q26" i="3"/>
  <c r="Q22" i="3"/>
  <c r="Q18" i="3"/>
  <c r="Q14" i="3"/>
  <c r="Q61" i="3"/>
  <c r="Q60" i="3"/>
  <c r="Q56" i="3"/>
  <c r="Q50" i="3"/>
  <c r="Q46" i="3"/>
  <c r="Q39" i="3"/>
  <c r="Q85" i="3" s="1"/>
  <c r="Q42" i="3"/>
  <c r="Q31" i="3"/>
  <c r="Q27" i="3"/>
  <c r="Q86" i="3" s="1"/>
  <c r="Q153" i="3" s="1"/>
  <c r="Q23" i="3"/>
  <c r="Q19" i="3"/>
  <c r="Q15" i="3"/>
  <c r="Q55" i="3"/>
  <c r="Q51" i="3"/>
  <c r="Q97" i="3" s="1"/>
  <c r="Q49" i="3"/>
  <c r="Q45" i="3"/>
  <c r="Q35" i="3"/>
  <c r="Q73" i="3" s="1"/>
  <c r="Q140" i="3" s="1"/>
  <c r="Q37" i="3"/>
  <c r="Q75" i="3" s="1"/>
  <c r="Q142" i="3" s="1"/>
  <c r="Q41" i="3"/>
  <c r="BD86" i="6"/>
  <c r="AV86" i="6"/>
  <c r="AV112" i="6" s="1"/>
  <c r="BO86" i="6"/>
  <c r="BO112" i="6" s="1"/>
  <c r="BQ86" i="6"/>
  <c r="BQ112" i="6" s="1"/>
  <c r="AZ86" i="6"/>
  <c r="BC86" i="6"/>
  <c r="BA86" i="6"/>
  <c r="AR91" i="6"/>
  <c r="AR117" i="6" s="1"/>
  <c r="AV91" i="6"/>
  <c r="AV117" i="6" s="1"/>
  <c r="BQ91" i="6"/>
  <c r="BQ117" i="6" s="1"/>
  <c r="BN91" i="6"/>
  <c r="BN117" i="6" s="1"/>
  <c r="BQ94" i="6"/>
  <c r="BQ120" i="6" s="1"/>
  <c r="AY94" i="6"/>
  <c r="AO94" i="6"/>
  <c r="AO120" i="6" s="1"/>
  <c r="AV94" i="6"/>
  <c r="AV120" i="6" s="1"/>
  <c r="BO94" i="6"/>
  <c r="BO120" i="6" s="1"/>
  <c r="BK94" i="6"/>
  <c r="AO98" i="6"/>
  <c r="AO124" i="6" s="1"/>
  <c r="BP98" i="6"/>
  <c r="BP124" i="6" s="1"/>
  <c r="BQ98" i="6"/>
  <c r="BQ124" i="6" s="1"/>
  <c r="BO98" i="6"/>
  <c r="BO124" i="6" s="1"/>
  <c r="CF84" i="6"/>
  <c r="CF110" i="6" s="1"/>
  <c r="CB84" i="6"/>
  <c r="CB110" i="6" s="1"/>
  <c r="CE84" i="6"/>
  <c r="CE110" i="6" s="1"/>
  <c r="CA84" i="6"/>
  <c r="CA110" i="6" s="1"/>
  <c r="BZ84" i="6"/>
  <c r="BZ110" i="6" s="1"/>
  <c r="DA84" i="6"/>
  <c r="DA110" i="6" s="1"/>
  <c r="CX84" i="6"/>
  <c r="CX110" i="6" s="1"/>
  <c r="CY84" i="6"/>
  <c r="CY110" i="6" s="1"/>
  <c r="CF88" i="6"/>
  <c r="CF114" i="6" s="1"/>
  <c r="CB88" i="6"/>
  <c r="CB114" i="6" s="1"/>
  <c r="CE88" i="6"/>
  <c r="CE114" i="6" s="1"/>
  <c r="CC88" i="6"/>
  <c r="CC114" i="6" s="1"/>
  <c r="BY88" i="6"/>
  <c r="BY114" i="6" s="1"/>
  <c r="BZ88" i="6"/>
  <c r="BZ114" i="6" s="1"/>
  <c r="DA88" i="6"/>
  <c r="DA114" i="6" s="1"/>
  <c r="CX88" i="6"/>
  <c r="CX114" i="6" s="1"/>
  <c r="CY88" i="6"/>
  <c r="CY114" i="6" s="1"/>
  <c r="CF92" i="6"/>
  <c r="CF118" i="6" s="1"/>
  <c r="CB92" i="6"/>
  <c r="CB118" i="6" s="1"/>
  <c r="CE92" i="6"/>
  <c r="CE118" i="6" s="1"/>
  <c r="CC92" i="6"/>
  <c r="CC118" i="6" s="1"/>
  <c r="DA92" i="6"/>
  <c r="DA118" i="6" s="1"/>
  <c r="CY92" i="6"/>
  <c r="CY118" i="6" s="1"/>
  <c r="CZ92" i="6"/>
  <c r="CZ118" i="6" s="1"/>
  <c r="CF96" i="6"/>
  <c r="CF122" i="6" s="1"/>
  <c r="CB96" i="6"/>
  <c r="CB122" i="6" s="1"/>
  <c r="CE96" i="6"/>
  <c r="CE122" i="6" s="1"/>
  <c r="CD96" i="6"/>
  <c r="CD122" i="6" s="1"/>
  <c r="BY96" i="6"/>
  <c r="BY122" i="6" s="1"/>
  <c r="DA96" i="6"/>
  <c r="DA122" i="6" s="1"/>
  <c r="CX96" i="6"/>
  <c r="CX122" i="6" s="1"/>
  <c r="CF100" i="6"/>
  <c r="CF126" i="6" s="1"/>
  <c r="CB100" i="6"/>
  <c r="CB126" i="6" s="1"/>
  <c r="CE100" i="6"/>
  <c r="CE126" i="6" s="1"/>
  <c r="CC100" i="6"/>
  <c r="CC126" i="6" s="1"/>
  <c r="BY100" i="6"/>
  <c r="BY126" i="6" s="1"/>
  <c r="CX100" i="6"/>
  <c r="CX126" i="6" s="1"/>
  <c r="DA100" i="6"/>
  <c r="DA126" i="6" s="1"/>
  <c r="CY100" i="6"/>
  <c r="CY126" i="6" s="1"/>
  <c r="CZ100" i="6"/>
  <c r="CZ126" i="6" s="1"/>
  <c r="R99" i="7"/>
  <c r="DA84" i="7"/>
  <c r="CY84" i="7"/>
  <c r="DA86" i="7"/>
  <c r="CY86" i="7"/>
  <c r="CY88" i="7"/>
  <c r="CY90" i="7"/>
  <c r="CY92" i="7"/>
  <c r="CC94" i="7"/>
  <c r="CY94" i="7"/>
  <c r="CT96" i="7"/>
  <c r="CV96" i="7"/>
  <c r="CY98" i="7"/>
  <c r="CY100" i="7"/>
  <c r="AG113" i="6"/>
  <c r="DA87" i="6"/>
  <c r="DA113" i="6" s="1"/>
  <c r="BQ87" i="6"/>
  <c r="BQ113" i="6" s="1"/>
  <c r="AE110" i="6"/>
  <c r="BO84" i="6"/>
  <c r="BO110" i="6" s="1"/>
  <c r="CY83" i="6"/>
  <c r="BO83" i="6"/>
  <c r="BO109" i="6" s="1"/>
  <c r="AE109" i="6"/>
  <c r="AG120" i="6"/>
  <c r="DA94" i="6"/>
  <c r="DA120" i="6" s="1"/>
  <c r="AG125" i="6"/>
  <c r="DA99" i="6"/>
  <c r="DA125" i="6" s="1"/>
  <c r="BQ99" i="6"/>
  <c r="BQ125" i="6" s="1"/>
  <c r="DA94" i="7"/>
  <c r="AG116" i="6"/>
  <c r="DA90" i="6"/>
  <c r="DA116" i="6" s="1"/>
  <c r="BQ90" i="6"/>
  <c r="BQ116" i="6" s="1"/>
  <c r="AD122" i="6"/>
  <c r="BN96" i="6"/>
  <c r="BN122" i="6" s="1"/>
  <c r="AE96" i="6"/>
  <c r="CY96" i="6" s="1"/>
  <c r="CY122" i="6" s="1"/>
  <c r="CY87" i="6"/>
  <c r="CY113" i="6" s="1"/>
  <c r="BO87" i="6"/>
  <c r="BO113" i="6" s="1"/>
  <c r="AE113" i="6"/>
  <c r="AE126" i="6"/>
  <c r="BO100" i="6"/>
  <c r="BO126" i="6" s="1"/>
  <c r="AG58" i="5"/>
  <c r="AC58" i="5"/>
  <c r="I132" i="3"/>
  <c r="U109" i="3"/>
  <c r="U179" i="3" s="1"/>
  <c r="O97" i="3"/>
  <c r="O92" i="3"/>
  <c r="O159" i="3" s="1"/>
  <c r="AA86" i="3"/>
  <c r="AA153" i="3" s="1"/>
  <c r="AA167" i="3" s="1"/>
  <c r="AA110" i="3"/>
  <c r="AA180" i="3" s="1"/>
  <c r="CK85" i="7"/>
  <c r="BA85" i="7"/>
  <c r="BJ93" i="7"/>
  <c r="CT93" i="7"/>
  <c r="CL93" i="7"/>
  <c r="V128" i="3"/>
  <c r="T48" i="8" s="1"/>
  <c r="V186" i="3"/>
  <c r="V191" i="3" s="1"/>
  <c r="V129" i="3"/>
  <c r="T49" i="8" s="1"/>
  <c r="V192" i="3"/>
  <c r="X128" i="3"/>
  <c r="V48" i="8" s="1"/>
  <c r="X186" i="3"/>
  <c r="X191" i="3" s="1"/>
  <c r="X192" i="3"/>
  <c r="AU98" i="6"/>
  <c r="AU124" i="6" s="1"/>
  <c r="AU94" i="6"/>
  <c r="AU120" i="6" s="1"/>
  <c r="AU91" i="6"/>
  <c r="AU117" i="6" s="1"/>
  <c r="AS86" i="6"/>
  <c r="AS112" i="6" s="1"/>
  <c r="U17" i="6"/>
  <c r="U29" i="6"/>
  <c r="U15" i="6"/>
  <c r="U14" i="6"/>
  <c r="U23" i="6"/>
  <c r="U33" i="6"/>
  <c r="U96" i="6" s="1"/>
  <c r="U28" i="6"/>
  <c r="U45" i="6"/>
  <c r="U37" i="6"/>
  <c r="U46" i="6"/>
  <c r="U38" i="6"/>
  <c r="U58" i="6"/>
  <c r="U87" i="6" s="1"/>
  <c r="U55" i="6"/>
  <c r="U84" i="6" s="1"/>
  <c r="U61" i="6"/>
  <c r="U66" i="6"/>
  <c r="U95" i="6" s="1"/>
  <c r="U63" i="6"/>
  <c r="U92" i="6" s="1"/>
  <c r="U67" i="6"/>
  <c r="U19" i="6"/>
  <c r="U16" i="6"/>
  <c r="U25" i="6"/>
  <c r="U22" i="6"/>
  <c r="U30" i="6"/>
  <c r="U47" i="6"/>
  <c r="U39" i="6"/>
  <c r="U48" i="6"/>
  <c r="U40" i="6"/>
  <c r="U60" i="6"/>
  <c r="U89" i="6" s="1"/>
  <c r="U57" i="6"/>
  <c r="U64" i="6"/>
  <c r="U68" i="6"/>
  <c r="U65" i="6"/>
  <c r="U94" i="6" s="1"/>
  <c r="U69" i="6"/>
  <c r="U98" i="6" s="1"/>
  <c r="U21" i="6"/>
  <c r="U18" i="6"/>
  <c r="U27" i="6"/>
  <c r="U24" i="6"/>
  <c r="U32" i="6"/>
  <c r="U49" i="6"/>
  <c r="U41" i="6"/>
  <c r="U35" i="6"/>
  <c r="U50" i="6"/>
  <c r="U42" i="6"/>
  <c r="U34" i="6"/>
  <c r="U54" i="6"/>
  <c r="U83" i="6" s="1"/>
  <c r="U62" i="6"/>
  <c r="U70" i="6"/>
  <c r="U71" i="6"/>
  <c r="U100" i="6" s="1"/>
  <c r="R17" i="6"/>
  <c r="R29" i="6"/>
  <c r="R50" i="6"/>
  <c r="R42" i="6"/>
  <c r="R12" i="6"/>
  <c r="R84" i="6" s="1"/>
  <c r="R20" i="6"/>
  <c r="R19" i="6"/>
  <c r="R28" i="6"/>
  <c r="R94" i="6" s="1"/>
  <c r="R25" i="6"/>
  <c r="R91" i="6" s="1"/>
  <c r="R43" i="6"/>
  <c r="R35" i="6"/>
  <c r="R57" i="6"/>
  <c r="R59" i="6"/>
  <c r="R88" i="6" s="1"/>
  <c r="R60" i="6"/>
  <c r="R67" i="6"/>
  <c r="R66" i="6"/>
  <c r="R44" i="6"/>
  <c r="R36" i="6"/>
  <c r="R14" i="6"/>
  <c r="R22" i="6"/>
  <c r="R21" i="6"/>
  <c r="R90" i="6" s="1"/>
  <c r="R30" i="6"/>
  <c r="R27" i="6"/>
  <c r="R45" i="6"/>
  <c r="R37" i="6"/>
  <c r="R61" i="6"/>
  <c r="R62" i="6"/>
  <c r="R69" i="6"/>
  <c r="R68" i="6"/>
  <c r="R97" i="6" s="1"/>
  <c r="R46" i="6"/>
  <c r="R38" i="6"/>
  <c r="R16" i="6"/>
  <c r="R13" i="6"/>
  <c r="R87" i="6" s="1"/>
  <c r="R24" i="6"/>
  <c r="R32" i="6"/>
  <c r="R96" i="6" s="1"/>
  <c r="R31" i="6"/>
  <c r="R47" i="6"/>
  <c r="R101" i="6" s="1"/>
  <c r="R39" i="6"/>
  <c r="R53" i="6"/>
  <c r="R54" i="6"/>
  <c r="R63" i="6"/>
  <c r="R92" i="6" s="1"/>
  <c r="R71" i="6"/>
  <c r="R70" i="6"/>
  <c r="R99" i="6" s="1"/>
  <c r="U17" i="7"/>
  <c r="U57" i="7"/>
  <c r="U63" i="7"/>
  <c r="U64" i="7"/>
  <c r="U65" i="7"/>
  <c r="U69" i="7"/>
  <c r="U72" i="7"/>
  <c r="U12" i="7"/>
  <c r="U13" i="7"/>
  <c r="U14" i="7"/>
  <c r="U15" i="7"/>
  <c r="U16" i="7"/>
  <c r="U18" i="7"/>
  <c r="U19" i="7"/>
  <c r="U20" i="7"/>
  <c r="U21" i="7"/>
  <c r="U22" i="7"/>
  <c r="U23" i="7"/>
  <c r="U24" i="7"/>
  <c r="U25" i="7"/>
  <c r="U26" i="7"/>
  <c r="U27" i="7"/>
  <c r="U28" i="7"/>
  <c r="U29" i="7"/>
  <c r="U30" i="7"/>
  <c r="U31" i="7"/>
  <c r="U32" i="7"/>
  <c r="U33" i="7"/>
  <c r="U34" i="7"/>
  <c r="U35" i="7"/>
  <c r="U36" i="7"/>
  <c r="U37" i="7"/>
  <c r="U38" i="7"/>
  <c r="U39" i="7"/>
  <c r="U40" i="7"/>
  <c r="U41" i="7"/>
  <c r="U42" i="7"/>
  <c r="U43" i="7"/>
  <c r="U44" i="7"/>
  <c r="U45" i="7"/>
  <c r="U46" i="7"/>
  <c r="U47" i="7"/>
  <c r="U48" i="7"/>
  <c r="U49" i="7"/>
  <c r="U50" i="7"/>
  <c r="U53" i="7"/>
  <c r="U54" i="7"/>
  <c r="U58" i="7"/>
  <c r="U66" i="7"/>
  <c r="U68" i="7"/>
  <c r="U71" i="7"/>
  <c r="U55" i="7"/>
  <c r="U84" i="7" s="1"/>
  <c r="BE84" i="7" s="1"/>
  <c r="U59" i="7"/>
  <c r="Q17" i="7"/>
  <c r="Q57" i="7"/>
  <c r="Q86" i="7" s="1"/>
  <c r="BA86" i="7" s="1"/>
  <c r="Q63" i="7"/>
  <c r="Q92" i="7" s="1"/>
  <c r="BA92" i="7" s="1"/>
  <c r="Q65" i="7"/>
  <c r="Q94" i="7" s="1"/>
  <c r="Q68" i="7"/>
  <c r="Q97" i="7" s="1"/>
  <c r="Q70" i="7"/>
  <c r="Q99" i="7" s="1"/>
  <c r="Q72" i="7"/>
  <c r="Q101" i="7" s="1"/>
  <c r="Q53" i="7"/>
  <c r="Q82" i="7" s="1"/>
  <c r="Q54" i="7"/>
  <c r="Q83" i="7" s="1"/>
  <c r="Q58" i="7"/>
  <c r="Q87" i="7" s="1"/>
  <c r="Q61" i="7"/>
  <c r="Q90" i="7" s="1"/>
  <c r="Q62" i="7"/>
  <c r="Q91" i="7" s="1"/>
  <c r="Q66" i="7"/>
  <c r="Q95" i="7" s="1"/>
  <c r="Q67" i="7"/>
  <c r="Q96" i="7" s="1"/>
  <c r="Q71" i="7"/>
  <c r="Q100" i="7" s="1"/>
  <c r="Q55" i="7"/>
  <c r="Q84" i="7" s="1"/>
  <c r="BA84" i="7" s="1"/>
  <c r="Q59" i="7"/>
  <c r="Q88" i="7" s="1"/>
  <c r="BA88" i="7" s="1"/>
  <c r="Q64" i="7"/>
  <c r="Q93" i="7" s="1"/>
  <c r="AC84" i="6"/>
  <c r="AE123" i="6"/>
  <c r="BO97" i="6"/>
  <c r="BO123" i="6" s="1"/>
  <c r="CY97" i="6"/>
  <c r="CY123" i="6" s="1"/>
  <c r="CY96" i="7"/>
  <c r="AG121" i="6"/>
  <c r="DA95" i="6"/>
  <c r="DA121" i="6" s="1"/>
  <c r="BN106" i="6"/>
  <c r="CX106" i="6" s="1"/>
  <c r="AC106" i="6"/>
  <c r="AD127" i="6"/>
  <c r="BN101" i="6"/>
  <c r="BN127" i="6" s="1"/>
  <c r="AD93" i="6"/>
  <c r="AD94" i="6"/>
  <c r="AD85" i="6"/>
  <c r="AD86" i="6"/>
  <c r="AD83" i="6"/>
  <c r="AD82" i="6"/>
  <c r="AD115" i="6"/>
  <c r="BN89" i="6"/>
  <c r="BN115" i="6" s="1"/>
  <c r="CX89" i="6"/>
  <c r="CX115" i="6" s="1"/>
  <c r="G113" i="3"/>
  <c r="G175" i="3"/>
  <c r="G182" i="3" s="1"/>
  <c r="AC31" i="6"/>
  <c r="AC95" i="6" s="1"/>
  <c r="AC12" i="6"/>
  <c r="AC92" i="6" s="1"/>
  <c r="AC49" i="6"/>
  <c r="AC47" i="6"/>
  <c r="AC28" i="6"/>
  <c r="AC41" i="6"/>
  <c r="AC36" i="6"/>
  <c r="AC25" i="6"/>
  <c r="AC20" i="6"/>
  <c r="AC37" i="6"/>
  <c r="AC21" i="6"/>
  <c r="AC43" i="6"/>
  <c r="AC27" i="6"/>
  <c r="AC13" i="6"/>
  <c r="AC30" i="6"/>
  <c r="AC46" i="6"/>
  <c r="AC56" i="6"/>
  <c r="AC85" i="6" s="1"/>
  <c r="AC60" i="6"/>
  <c r="AC72" i="6"/>
  <c r="AC101" i="6" s="1"/>
  <c r="AC69" i="6"/>
  <c r="AC33" i="6"/>
  <c r="AC96" i="6" s="1"/>
  <c r="CW96" i="6" s="1"/>
  <c r="CW122" i="6" s="1"/>
  <c r="AC22" i="6"/>
  <c r="AC38" i="6"/>
  <c r="AC14" i="6"/>
  <c r="AC54" i="6"/>
  <c r="AC83" i="6" s="1"/>
  <c r="AC64" i="6"/>
  <c r="AC68" i="6"/>
  <c r="AC57" i="6"/>
  <c r="AC86" i="6" s="1"/>
  <c r="AC61" i="6"/>
  <c r="AC65" i="6"/>
  <c r="AC39" i="6"/>
  <c r="AC35" i="6"/>
  <c r="AC40" i="6"/>
  <c r="AC29" i="6"/>
  <c r="AC18" i="6"/>
  <c r="AC50" i="6"/>
  <c r="AC44" i="6"/>
  <c r="AC45" i="6"/>
  <c r="AC15" i="6"/>
  <c r="AC26" i="6"/>
  <c r="AC19" i="6"/>
  <c r="AC58" i="6"/>
  <c r="AC70" i="6"/>
  <c r="AC67" i="6"/>
  <c r="AC23" i="6"/>
  <c r="AC32" i="6"/>
  <c r="AC34" i="6"/>
  <c r="AC62" i="6"/>
  <c r="AC53" i="6"/>
  <c r="AC82" i="6" s="1"/>
  <c r="AC59" i="6"/>
  <c r="AC71" i="6"/>
  <c r="S107" i="3"/>
  <c r="O96" i="3"/>
  <c r="O163" i="3" s="1"/>
  <c r="O85" i="3"/>
  <c r="U85" i="7"/>
  <c r="Q49" i="8"/>
  <c r="S192" i="3"/>
  <c r="S186" i="3"/>
  <c r="S191" i="3" s="1"/>
  <c r="S128" i="3"/>
  <c r="Q48" i="8" s="1"/>
  <c r="AR94" i="6"/>
  <c r="AR120" i="6" s="1"/>
  <c r="AO91" i="6"/>
  <c r="AO117" i="6" s="1"/>
  <c r="AP86" i="6"/>
  <c r="AP112" i="6" s="1"/>
  <c r="Z17" i="6"/>
  <c r="Z29" i="6"/>
  <c r="Z50" i="6"/>
  <c r="Z42" i="6"/>
  <c r="Z12" i="6"/>
  <c r="Z84" i="6" s="1"/>
  <c r="Z20" i="6"/>
  <c r="Z89" i="6" s="1"/>
  <c r="Z21" i="6"/>
  <c r="Z28" i="6"/>
  <c r="Z25" i="6"/>
  <c r="Z43" i="6"/>
  <c r="Z35" i="6"/>
  <c r="Z57" i="6"/>
  <c r="Z86" i="6" s="1"/>
  <c r="Z54" i="6"/>
  <c r="Z83" i="6" s="1"/>
  <c r="Z58" i="6"/>
  <c r="Z62" i="6"/>
  <c r="Z69" i="6"/>
  <c r="Z68" i="6"/>
  <c r="Z44" i="6"/>
  <c r="Z36" i="6"/>
  <c r="Z14" i="6"/>
  <c r="Z13" i="6"/>
  <c r="Z22" i="6"/>
  <c r="Z30" i="6"/>
  <c r="Z95" i="6" s="1"/>
  <c r="Z27" i="6"/>
  <c r="Z45" i="6"/>
  <c r="Z37" i="6"/>
  <c r="Z56" i="6"/>
  <c r="Z85" i="6" s="1"/>
  <c r="Z63" i="6"/>
  <c r="Z92" i="6" s="1"/>
  <c r="Z71" i="6"/>
  <c r="Z70" i="6"/>
  <c r="Z99" i="6" s="1"/>
  <c r="Z46" i="6"/>
  <c r="Z38" i="6"/>
  <c r="Z16" i="6"/>
  <c r="Z15" i="6"/>
  <c r="Z24" i="6"/>
  <c r="Z32" i="6"/>
  <c r="Z96" i="6" s="1"/>
  <c r="Z31" i="6"/>
  <c r="Z47" i="6"/>
  <c r="Z39" i="6"/>
  <c r="Z53" i="6"/>
  <c r="Z82" i="6" s="1"/>
  <c r="Z59" i="6"/>
  <c r="Z65" i="6"/>
  <c r="Z64" i="6"/>
  <c r="Z72" i="6"/>
  <c r="Z101" i="6" s="1"/>
  <c r="AG109" i="6"/>
  <c r="BQ83" i="6"/>
  <c r="DA83" i="6"/>
  <c r="AE119" i="6"/>
  <c r="BO93" i="6"/>
  <c r="BO119" i="6" s="1"/>
  <c r="CY93" i="6"/>
  <c r="CY119" i="6" s="1"/>
  <c r="AF116" i="6"/>
  <c r="CZ90" i="6"/>
  <c r="CZ116" i="6" s="1"/>
  <c r="AF88" i="5"/>
  <c r="AF70" i="5"/>
  <c r="I152" i="3"/>
  <c r="I167" i="3" s="1"/>
  <c r="Z117" i="3"/>
  <c r="AB117" i="3"/>
  <c r="CF85" i="6"/>
  <c r="CF111" i="6" s="1"/>
  <c r="CB85" i="6"/>
  <c r="CB111" i="6" s="1"/>
  <c r="CE85" i="6"/>
  <c r="CE111" i="6" s="1"/>
  <c r="CC85" i="6"/>
  <c r="CC111" i="6" s="1"/>
  <c r="BZ85" i="6"/>
  <c r="BZ111" i="6" s="1"/>
  <c r="CF89" i="6"/>
  <c r="CF115" i="6" s="1"/>
  <c r="CE89" i="6"/>
  <c r="CE115" i="6" s="1"/>
  <c r="BY89" i="6"/>
  <c r="BY115" i="6" s="1"/>
  <c r="CF93" i="6"/>
  <c r="CF119" i="6" s="1"/>
  <c r="CB93" i="6"/>
  <c r="CB119" i="6" s="1"/>
  <c r="CE93" i="6"/>
  <c r="CE119" i="6" s="1"/>
  <c r="CC93" i="6"/>
  <c r="CC119" i="6" s="1"/>
  <c r="BY93" i="6"/>
  <c r="BY119" i="6" s="1"/>
  <c r="CF97" i="6"/>
  <c r="CF123" i="6" s="1"/>
  <c r="CB97" i="6"/>
  <c r="CB123" i="6" s="1"/>
  <c r="CE97" i="6"/>
  <c r="CE123" i="6" s="1"/>
  <c r="CC97" i="6"/>
  <c r="CC123" i="6" s="1"/>
  <c r="BY97" i="6"/>
  <c r="BY123" i="6" s="1"/>
  <c r="CC101" i="6"/>
  <c r="CC127" i="6" s="1"/>
  <c r="BY101" i="6"/>
  <c r="BY127" i="6" s="1"/>
  <c r="CE101" i="6"/>
  <c r="CE127" i="6" s="1"/>
  <c r="CF101" i="6"/>
  <c r="CF127" i="6" s="1"/>
  <c r="CB101" i="6"/>
  <c r="CB127" i="6" s="1"/>
  <c r="BO85" i="7"/>
  <c r="BO87" i="7"/>
  <c r="BO99" i="7"/>
  <c r="BP99" i="7"/>
  <c r="BO84" i="7"/>
  <c r="AE101" i="6"/>
  <c r="AE89" i="6"/>
  <c r="BQ84" i="7"/>
  <c r="BO89" i="7"/>
  <c r="AF117" i="5"/>
  <c r="AF128" i="5" s="1"/>
  <c r="AE75" i="5"/>
  <c r="AF83" i="5"/>
  <c r="J128" i="3"/>
  <c r="H48" i="8" s="1"/>
  <c r="J129" i="3"/>
  <c r="H49" i="8" s="1"/>
  <c r="J192" i="3"/>
  <c r="J186" i="3"/>
  <c r="J191" i="3" s="1"/>
  <c r="F128" i="3"/>
  <c r="D48" i="8" s="1"/>
  <c r="F186" i="3"/>
  <c r="F191" i="3" s="1"/>
  <c r="F129" i="3"/>
  <c r="D49" i="8" s="1"/>
  <c r="F192" i="3"/>
  <c r="J182" i="3"/>
  <c r="F175" i="3"/>
  <c r="F182" i="3" s="1"/>
  <c r="F113" i="3"/>
  <c r="J100" i="3"/>
  <c r="J152" i="3"/>
  <c r="J167" i="3" s="1"/>
  <c r="F100" i="3"/>
  <c r="F152" i="3"/>
  <c r="F167" i="3" s="1"/>
  <c r="F79" i="3"/>
  <c r="F76" i="3"/>
  <c r="F143" i="3" s="1"/>
  <c r="F146" i="3" s="1"/>
  <c r="E79" i="3"/>
  <c r="E139" i="3"/>
  <c r="E146" i="3" s="1"/>
  <c r="AF105" i="3"/>
  <c r="G129" i="3"/>
  <c r="E49" i="8" s="1"/>
  <c r="G192" i="3"/>
  <c r="G186" i="3"/>
  <c r="G191" i="3" s="1"/>
  <c r="G128" i="3"/>
  <c r="E48" i="8" s="1"/>
  <c r="N117" i="3"/>
  <c r="O117" i="3"/>
  <c r="W117" i="3"/>
  <c r="CF86" i="6"/>
  <c r="CF112" i="6" s="1"/>
  <c r="CB86" i="6"/>
  <c r="CB112" i="6" s="1"/>
  <c r="CE86" i="6"/>
  <c r="CE112" i="6" s="1"/>
  <c r="CC86" i="6"/>
  <c r="CC112" i="6" s="1"/>
  <c r="CD86" i="6"/>
  <c r="CD112" i="6" s="1"/>
  <c r="CF90" i="6"/>
  <c r="CF116" i="6" s="1"/>
  <c r="CB90" i="6"/>
  <c r="CB116" i="6" s="1"/>
  <c r="CE90" i="6"/>
  <c r="CE116" i="6" s="1"/>
  <c r="CC90" i="6"/>
  <c r="CC116" i="6" s="1"/>
  <c r="BY90" i="6"/>
  <c r="BY116" i="6" s="1"/>
  <c r="CF94" i="6"/>
  <c r="CF120" i="6" s="1"/>
  <c r="CB94" i="6"/>
  <c r="CB120" i="6" s="1"/>
  <c r="CE94" i="6"/>
  <c r="CE120" i="6" s="1"/>
  <c r="CC94" i="6"/>
  <c r="CC120" i="6" s="1"/>
  <c r="BY94" i="6"/>
  <c r="BY120" i="6" s="1"/>
  <c r="CE98" i="6"/>
  <c r="CE124" i="6" s="1"/>
  <c r="CC98" i="6"/>
  <c r="CC124" i="6" s="1"/>
  <c r="BY98" i="6"/>
  <c r="BY124" i="6" s="1"/>
  <c r="CY89" i="7"/>
  <c r="CY91" i="7"/>
  <c r="CY93" i="7"/>
  <c r="CY95" i="7"/>
  <c r="CY97" i="7"/>
  <c r="CZ99" i="7"/>
  <c r="DA99" i="7"/>
  <c r="CY99" i="7"/>
  <c r="CY101" i="7"/>
  <c r="BO82" i="6"/>
  <c r="AF101" i="6"/>
  <c r="BQ99" i="7"/>
  <c r="CY87" i="7"/>
  <c r="BO91" i="7"/>
  <c r="BO93" i="7"/>
  <c r="AD98" i="6"/>
  <c r="AD90" i="6"/>
  <c r="AF96" i="6"/>
  <c r="CZ96" i="6" s="1"/>
  <c r="CZ122" i="6" s="1"/>
  <c r="AE12" i="5"/>
  <c r="AE16" i="5"/>
  <c r="AE20" i="5"/>
  <c r="AE24" i="5"/>
  <c r="AE28" i="5"/>
  <c r="AE34" i="5"/>
  <c r="AE36" i="5"/>
  <c r="AE73" i="5" s="1"/>
  <c r="AE37" i="5"/>
  <c r="AE39" i="5"/>
  <c r="AE41" i="5"/>
  <c r="AE43" i="5"/>
  <c r="AE45" i="5"/>
  <c r="AE47" i="5"/>
  <c r="AE92" i="5" s="1"/>
  <c r="AE49" i="5"/>
  <c r="AE51" i="5"/>
  <c r="AE53" i="5"/>
  <c r="AE55" i="5"/>
  <c r="AE60" i="5"/>
  <c r="AE109" i="5" s="1"/>
  <c r="AE61" i="5"/>
  <c r="AE14" i="5"/>
  <c r="AE18" i="5"/>
  <c r="AE22" i="5"/>
  <c r="AE26" i="5"/>
  <c r="AE83" i="5" s="1"/>
  <c r="AE30" i="5"/>
  <c r="AE33" i="5"/>
  <c r="AE35" i="5"/>
  <c r="AE40" i="5"/>
  <c r="AE42" i="5"/>
  <c r="AE44" i="5"/>
  <c r="AE46" i="5"/>
  <c r="AE48" i="5"/>
  <c r="AE50" i="5"/>
  <c r="AE52" i="5"/>
  <c r="AE54" i="5"/>
  <c r="AE56" i="5"/>
  <c r="AE57" i="5"/>
  <c r="AE59" i="5"/>
  <c r="AE96" i="5" s="1"/>
  <c r="I175" i="3"/>
  <c r="I182" i="3" s="1"/>
  <c r="I113" i="3"/>
  <c r="I79" i="3"/>
  <c r="I139" i="3"/>
  <c r="I146" i="3" s="1"/>
  <c r="P117" i="3"/>
  <c r="R117" i="3"/>
  <c r="T117" i="3"/>
  <c r="CF87" i="6"/>
  <c r="CF113" i="6" s="1"/>
  <c r="CB87" i="6"/>
  <c r="CB113" i="6" s="1"/>
  <c r="CE87" i="6"/>
  <c r="CE113" i="6" s="1"/>
  <c r="CC87" i="6"/>
  <c r="CC113" i="6" s="1"/>
  <c r="BY87" i="6"/>
  <c r="BY113" i="6" s="1"/>
  <c r="CF91" i="6"/>
  <c r="CF117" i="6" s="1"/>
  <c r="CB91" i="6"/>
  <c r="CB117" i="6" s="1"/>
  <c r="CE91" i="6"/>
  <c r="CE117" i="6" s="1"/>
  <c r="CC91" i="6"/>
  <c r="CC117" i="6" s="1"/>
  <c r="BY91" i="6"/>
  <c r="BY117" i="6" s="1"/>
  <c r="CF95" i="6"/>
  <c r="CF121" i="6" s="1"/>
  <c r="CB95" i="6"/>
  <c r="CB121" i="6" s="1"/>
  <c r="CE95" i="6"/>
  <c r="CE121" i="6" s="1"/>
  <c r="CC95" i="6"/>
  <c r="CC121" i="6" s="1"/>
  <c r="BY95" i="6"/>
  <c r="BY121" i="6" s="1"/>
  <c r="CF99" i="6"/>
  <c r="CF125" i="6" s="1"/>
  <c r="CE99" i="6"/>
  <c r="CE125" i="6" s="1"/>
  <c r="CC99" i="6"/>
  <c r="CC125" i="6" s="1"/>
  <c r="BZ99" i="6"/>
  <c r="BZ125" i="6" s="1"/>
  <c r="BY99" i="6"/>
  <c r="BY125" i="6" s="1"/>
  <c r="BO88" i="7"/>
  <c r="BO90" i="7"/>
  <c r="BO92" i="7"/>
  <c r="AS94" i="7"/>
  <c r="BQ94" i="7"/>
  <c r="BO94" i="7"/>
  <c r="BO96" i="7"/>
  <c r="BO100" i="7"/>
  <c r="CY85" i="7"/>
  <c r="BP82" i="6"/>
  <c r="AE104" i="7"/>
  <c r="AD92" i="6"/>
  <c r="CX92" i="6" s="1"/>
  <c r="CX118" i="6" s="1"/>
  <c r="BO95" i="7"/>
  <c r="L186" i="3"/>
  <c r="L191" i="3" s="1"/>
  <c r="L129" i="3"/>
  <c r="J49" i="8" s="1"/>
  <c r="L128" i="3"/>
  <c r="J48" i="8" s="1"/>
  <c r="L192" i="3"/>
  <c r="H128" i="3"/>
  <c r="F48" i="8" s="1"/>
  <c r="H186" i="3"/>
  <c r="H191" i="3" s="1"/>
  <c r="H129" i="3"/>
  <c r="F49" i="8" s="1"/>
  <c r="H192" i="3"/>
  <c r="L175" i="3"/>
  <c r="L182" i="3" s="1"/>
  <c r="L113" i="3"/>
  <c r="H175" i="3"/>
  <c r="H182" i="3" s="1"/>
  <c r="H113" i="3"/>
  <c r="L152" i="3"/>
  <c r="L167" i="3" s="1"/>
  <c r="L100" i="3"/>
  <c r="H152" i="3"/>
  <c r="H167" i="3" s="1"/>
  <c r="H100" i="3"/>
  <c r="K113" i="3"/>
  <c r="J113" i="3"/>
  <c r="K146" i="3"/>
  <c r="I192" i="3"/>
  <c r="I128" i="3"/>
  <c r="G48" i="8" s="1"/>
  <c r="I186" i="3"/>
  <c r="I191" i="3" s="1"/>
  <c r="I129" i="3"/>
  <c r="G49" i="8" s="1"/>
  <c r="E128" i="3"/>
  <c r="C48" i="8" s="1"/>
  <c r="E192" i="3"/>
  <c r="E186" i="3"/>
  <c r="E191" i="3" s="1"/>
  <c r="E182" i="3"/>
  <c r="E100" i="3"/>
  <c r="E152" i="3"/>
  <c r="E167" i="3" s="1"/>
  <c r="G100" i="3"/>
  <c r="G152" i="3"/>
  <c r="G167" i="3" s="1"/>
  <c r="K175" i="3"/>
  <c r="K182" i="3" s="1"/>
  <c r="AG31" i="3"/>
  <c r="AG25" i="3"/>
  <c r="AG92" i="3" s="1"/>
  <c r="AG159" i="3" s="1"/>
  <c r="AG15" i="3"/>
  <c r="AG61" i="3"/>
  <c r="AG111" i="3" s="1"/>
  <c r="AG58" i="3"/>
  <c r="AG53" i="3"/>
  <c r="AD96" i="3"/>
  <c r="AD163" i="3" s="1"/>
  <c r="AD91" i="3"/>
  <c r="AD158" i="3" s="1"/>
  <c r="L139" i="3"/>
  <c r="L146" i="3" s="1"/>
  <c r="H146" i="3"/>
  <c r="L76" i="3"/>
  <c r="L143" i="3" s="1"/>
  <c r="H76" i="3"/>
  <c r="H143" i="3" s="1"/>
  <c r="G139" i="3"/>
  <c r="G146" i="3" s="1"/>
  <c r="G79" i="3"/>
  <c r="AG36" i="3"/>
  <c r="AG40" i="3"/>
  <c r="AG44" i="3"/>
  <c r="AG48" i="3"/>
  <c r="AG94" i="3" s="1"/>
  <c r="AG161" i="3" s="1"/>
  <c r="AG52" i="3"/>
  <c r="AG56" i="3"/>
  <c r="AG60" i="3"/>
  <c r="AG98" i="3" s="1"/>
  <c r="AG12" i="3"/>
  <c r="AG16" i="3"/>
  <c r="AG20" i="3"/>
  <c r="AG110" i="3" s="1"/>
  <c r="AG180" i="3" s="1"/>
  <c r="AG24" i="3"/>
  <c r="AG28" i="3"/>
  <c r="AG32" i="3"/>
  <c r="AG37" i="3"/>
  <c r="AG75" i="3" s="1"/>
  <c r="AG142" i="3" s="1"/>
  <c r="AG38" i="3"/>
  <c r="AG39" i="3"/>
  <c r="AG85" i="3" s="1"/>
  <c r="AG34" i="3"/>
  <c r="AG35" i="3"/>
  <c r="AG73" i="3" s="1"/>
  <c r="AG140" i="3" s="1"/>
  <c r="AG49" i="3"/>
  <c r="AG50" i="3"/>
  <c r="AG96" i="3" s="1"/>
  <c r="AG163" i="3" s="1"/>
  <c r="AG51" i="3"/>
  <c r="AG42" i="3"/>
  <c r="AG88" i="3" s="1"/>
  <c r="AG155" i="3" s="1"/>
  <c r="AG55" i="3"/>
  <c r="AG18" i="3"/>
  <c r="AG21" i="3"/>
  <c r="AG23" i="3"/>
  <c r="AG41" i="3"/>
  <c r="AG47" i="3"/>
  <c r="AG93" i="3" s="1"/>
  <c r="AG160" i="3" s="1"/>
  <c r="AG54" i="3"/>
  <c r="AG14" i="3"/>
  <c r="AG17" i="3"/>
  <c r="AG19" i="3"/>
  <c r="AG30" i="3"/>
  <c r="AC36" i="3"/>
  <c r="AC40" i="3"/>
  <c r="AC44" i="3"/>
  <c r="AC48" i="3"/>
  <c r="AC94" i="3" s="1"/>
  <c r="AC161" i="3" s="1"/>
  <c r="AC52" i="3"/>
  <c r="AC56" i="3"/>
  <c r="AC60" i="3"/>
  <c r="AC98" i="3" s="1"/>
  <c r="AC12" i="3"/>
  <c r="AC16" i="3"/>
  <c r="AC20" i="3"/>
  <c r="AC97" i="3" s="1"/>
  <c r="AC24" i="3"/>
  <c r="AC28" i="3"/>
  <c r="AC32" i="3"/>
  <c r="AC41" i="3"/>
  <c r="AC42" i="3"/>
  <c r="AC43" i="3"/>
  <c r="AC37" i="3"/>
  <c r="AC38" i="3"/>
  <c r="AC39" i="3"/>
  <c r="AC53" i="3"/>
  <c r="AC54" i="3"/>
  <c r="AC55" i="3"/>
  <c r="AC34" i="3"/>
  <c r="AC46" i="3"/>
  <c r="AC49" i="3"/>
  <c r="AC57" i="3"/>
  <c r="AC58" i="3"/>
  <c r="AC59" i="3"/>
  <c r="AC62" i="3"/>
  <c r="AC117" i="3" s="1"/>
  <c r="AC23" i="3"/>
  <c r="AC25" i="3"/>
  <c r="AC93" i="3" s="1"/>
  <c r="AC160" i="3" s="1"/>
  <c r="AC26" i="3"/>
  <c r="AC76" i="3" s="1"/>
  <c r="AC143" i="3" s="1"/>
  <c r="AC45" i="3"/>
  <c r="AC61" i="3"/>
  <c r="AC111" i="3" s="1"/>
  <c r="AC19" i="3"/>
  <c r="AC21" i="3"/>
  <c r="AC22" i="3"/>
  <c r="AC50" i="3"/>
  <c r="AG43" i="3"/>
  <c r="AG89" i="3" s="1"/>
  <c r="AG156" i="3" s="1"/>
  <c r="AC35" i="3"/>
  <c r="AT82" i="6"/>
  <c r="J108" i="6"/>
  <c r="CD82" i="6"/>
  <c r="AD42" i="5"/>
  <c r="AD40" i="5"/>
  <c r="AD38" i="5"/>
  <c r="AD35" i="5"/>
  <c r="AD33" i="5"/>
  <c r="AD29" i="5"/>
  <c r="AD74" i="5" s="1"/>
  <c r="AD25" i="5"/>
  <c r="AD21" i="5"/>
  <c r="AD17" i="5"/>
  <c r="AD95" i="5" s="1"/>
  <c r="K129" i="3"/>
  <c r="I49" i="8" s="1"/>
  <c r="K192" i="3"/>
  <c r="K186" i="3"/>
  <c r="K191" i="3" s="1"/>
  <c r="K128" i="3"/>
  <c r="I48" i="8" s="1"/>
  <c r="K79" i="3"/>
  <c r="K100" i="3"/>
  <c r="E113" i="3"/>
  <c r="K152" i="3"/>
  <c r="K167" i="3" s="1"/>
  <c r="AG29" i="3"/>
  <c r="AG26" i="3"/>
  <c r="AC18" i="3"/>
  <c r="AG13" i="3"/>
  <c r="AF37" i="3"/>
  <c r="AF75" i="3" s="1"/>
  <c r="AF142" i="3" s="1"/>
  <c r="AF41" i="3"/>
  <c r="AF45" i="3"/>
  <c r="AF49" i="3"/>
  <c r="AF53" i="3"/>
  <c r="AF106" i="3" s="1"/>
  <c r="AF176" i="3" s="1"/>
  <c r="AF57" i="3"/>
  <c r="AF61" i="3"/>
  <c r="AF111" i="3" s="1"/>
  <c r="AF13" i="3"/>
  <c r="AF17" i="3"/>
  <c r="AF21" i="3"/>
  <c r="AF25" i="3"/>
  <c r="AF29" i="3"/>
  <c r="AF34" i="3"/>
  <c r="AF72" i="3" s="1"/>
  <c r="AF35" i="3"/>
  <c r="AF36" i="3"/>
  <c r="AF74" i="3" s="1"/>
  <c r="AF141" i="3" s="1"/>
  <c r="AF46" i="3"/>
  <c r="AF47" i="3"/>
  <c r="AF93" i="3" s="1"/>
  <c r="AF160" i="3" s="1"/>
  <c r="AF48" i="3"/>
  <c r="AF94" i="3" s="1"/>
  <c r="AF161" i="3" s="1"/>
  <c r="AF62" i="3"/>
  <c r="AF14" i="3"/>
  <c r="AF18" i="3"/>
  <c r="AF22" i="3"/>
  <c r="AF26" i="3"/>
  <c r="AF30" i="3"/>
  <c r="AF44" i="3"/>
  <c r="AF90" i="3" s="1"/>
  <c r="AF157" i="3" s="1"/>
  <c r="AF51" i="3"/>
  <c r="AF54" i="3"/>
  <c r="AF107" i="3" s="1"/>
  <c r="AF177" i="3" s="1"/>
  <c r="AF60" i="3"/>
  <c r="AF98" i="3" s="1"/>
  <c r="AF19" i="3"/>
  <c r="AF20" i="3"/>
  <c r="AF38" i="3"/>
  <c r="AF43" i="3"/>
  <c r="AF50" i="3"/>
  <c r="AF96" i="3" s="1"/>
  <c r="AF163" i="3" s="1"/>
  <c r="AF59" i="3"/>
  <c r="AF15" i="3"/>
  <c r="AF16" i="3"/>
  <c r="AF31" i="3"/>
  <c r="AF32" i="3"/>
  <c r="AG62" i="3"/>
  <c r="AF56" i="3"/>
  <c r="AG45" i="3"/>
  <c r="AF42" i="3"/>
  <c r="AF40" i="3"/>
  <c r="AF86" i="3" s="1"/>
  <c r="AF153" i="3" s="1"/>
  <c r="AD72" i="3"/>
  <c r="E129" i="3"/>
  <c r="I10" i="8"/>
  <c r="AD76" i="3"/>
  <c r="AD143" i="3" s="1"/>
  <c r="AD87" i="3"/>
  <c r="AD154" i="3" s="1"/>
  <c r="AD88" i="3"/>
  <c r="AD155" i="3" s="1"/>
  <c r="AD117" i="3"/>
  <c r="AD110" i="3"/>
  <c r="AD180" i="3" s="1"/>
  <c r="AD105" i="3"/>
  <c r="AE74" i="3"/>
  <c r="AE141" i="3" s="1"/>
  <c r="AD92" i="3"/>
  <c r="AD159" i="3" s="1"/>
  <c r="AF148" i="3"/>
  <c r="AE81" i="3"/>
  <c r="AF169" i="3"/>
  <c r="AF115" i="3"/>
  <c r="AF102" i="3"/>
  <c r="AC44" i="7"/>
  <c r="AD16" i="7"/>
  <c r="AD21" i="7"/>
  <c r="AD25" i="7"/>
  <c r="AD29" i="7"/>
  <c r="AD33" i="7"/>
  <c r="AD37" i="7"/>
  <c r="AD41" i="7"/>
  <c r="AD45" i="7"/>
  <c r="AD49" i="7"/>
  <c r="AD55" i="7"/>
  <c r="AD59" i="7"/>
  <c r="AD63" i="7"/>
  <c r="AD67" i="7"/>
  <c r="AD71" i="7"/>
  <c r="AD17" i="7"/>
  <c r="AD13" i="7"/>
  <c r="AD14" i="7"/>
  <c r="AD15" i="7"/>
  <c r="AD18" i="7"/>
  <c r="AD19" i="7"/>
  <c r="AD20" i="7"/>
  <c r="AD22" i="7"/>
  <c r="AD23" i="7"/>
  <c r="AD24" i="7"/>
  <c r="AD26" i="7"/>
  <c r="AD27" i="7"/>
  <c r="AD28" i="7"/>
  <c r="AD30" i="7"/>
  <c r="AD31" i="7"/>
  <c r="AD32" i="7"/>
  <c r="AD34" i="7"/>
  <c r="AD35" i="7"/>
  <c r="AD36" i="7"/>
  <c r="AD38" i="7"/>
  <c r="AD39" i="7"/>
  <c r="AD40" i="7"/>
  <c r="AD42" i="7"/>
  <c r="AD43" i="7"/>
  <c r="AD44" i="7"/>
  <c r="AD46" i="7"/>
  <c r="AD47" i="7"/>
  <c r="AD48" i="7"/>
  <c r="AD50" i="7"/>
  <c r="AD53" i="7"/>
  <c r="AD54" i="7"/>
  <c r="AD56" i="7"/>
  <c r="AD57" i="7"/>
  <c r="AD58" i="7"/>
  <c r="AD87" i="7" s="1"/>
  <c r="CX87" i="7" s="1"/>
  <c r="AD60" i="7"/>
  <c r="AD61" i="7"/>
  <c r="AD62" i="7"/>
  <c r="AD64" i="7"/>
  <c r="AD65" i="7"/>
  <c r="AD66" i="7"/>
  <c r="AD68" i="7"/>
  <c r="AD69" i="7"/>
  <c r="AD70" i="7"/>
  <c r="AD72" i="7"/>
  <c r="AD12" i="7"/>
  <c r="AF97" i="7"/>
  <c r="CZ97" i="7" s="1"/>
  <c r="AC13" i="7"/>
  <c r="AC18" i="7"/>
  <c r="AC22" i="7"/>
  <c r="AC26" i="7"/>
  <c r="AC30" i="7"/>
  <c r="AC34" i="7"/>
  <c r="AC38" i="7"/>
  <c r="AC42" i="7"/>
  <c r="AC46" i="7"/>
  <c r="AC50" i="7"/>
  <c r="AC56" i="7"/>
  <c r="AC85" i="7" s="1"/>
  <c r="BM85" i="7" s="1"/>
  <c r="AC60" i="7"/>
  <c r="AC64" i="7"/>
  <c r="AC68" i="7"/>
  <c r="AC72" i="7"/>
  <c r="AC16" i="7"/>
  <c r="AC21" i="7"/>
  <c r="AC25" i="7"/>
  <c r="AC29" i="7"/>
  <c r="AC33" i="7"/>
  <c r="AC37" i="7"/>
  <c r="AC41" i="7"/>
  <c r="AC45" i="7"/>
  <c r="AC49" i="7"/>
  <c r="AC55" i="7"/>
  <c r="AC84" i="7" s="1"/>
  <c r="CW84" i="7" s="1"/>
  <c r="AC59" i="7"/>
  <c r="AC63" i="7"/>
  <c r="AC92" i="7" s="1"/>
  <c r="CW92" i="7" s="1"/>
  <c r="AC67" i="7"/>
  <c r="AC71" i="7"/>
  <c r="AC14" i="7"/>
  <c r="AC19" i="7"/>
  <c r="AC23" i="7"/>
  <c r="AC27" i="7"/>
  <c r="AC31" i="7"/>
  <c r="AC35" i="7"/>
  <c r="AC39" i="7"/>
  <c r="AC43" i="7"/>
  <c r="AC47" i="7"/>
  <c r="AC53" i="7"/>
  <c r="AC82" i="7" s="1"/>
  <c r="AC57" i="7"/>
  <c r="AC86" i="7" s="1"/>
  <c r="BM86" i="7" s="1"/>
  <c r="AC61" i="7"/>
  <c r="AC65" i="7"/>
  <c r="AC69" i="7"/>
  <c r="AC98" i="7" s="1"/>
  <c r="CW98" i="7" s="1"/>
  <c r="AC99" i="7"/>
  <c r="BM99" i="7" s="1"/>
  <c r="AF17" i="6"/>
  <c r="AF88" i="6" s="1"/>
  <c r="AF25" i="6"/>
  <c r="AF91" i="6" s="1"/>
  <c r="AF30" i="6"/>
  <c r="AF95" i="6" s="1"/>
  <c r="AF29" i="6"/>
  <c r="I96" i="6"/>
  <c r="CB83" i="6"/>
  <c r="CB109" i="6" s="1"/>
  <c r="AR83" i="6"/>
  <c r="AR109" i="6" s="1"/>
  <c r="H99" i="6"/>
  <c r="CB99" i="6" s="1"/>
  <c r="CB125" i="6" s="1"/>
  <c r="AT83" i="6"/>
  <c r="AT109" i="6" s="1"/>
  <c r="J109" i="6"/>
  <c r="CD83" i="6"/>
  <c r="CD109" i="6" s="1"/>
  <c r="J96" i="6"/>
  <c r="G82" i="6"/>
  <c r="AE34" i="3"/>
  <c r="AE72" i="3" s="1"/>
  <c r="AE38" i="3"/>
  <c r="AE42" i="3"/>
  <c r="AE88" i="3" s="1"/>
  <c r="AE155" i="3" s="1"/>
  <c r="AE46" i="3"/>
  <c r="AE50" i="3"/>
  <c r="AE54" i="3"/>
  <c r="AE58" i="3"/>
  <c r="AE62" i="3"/>
  <c r="AE117" i="3" s="1"/>
  <c r="AE14" i="3"/>
  <c r="AE18" i="3"/>
  <c r="AE22" i="3"/>
  <c r="AE26" i="3"/>
  <c r="AE76" i="3" s="1"/>
  <c r="AE143" i="3" s="1"/>
  <c r="AE30" i="3"/>
  <c r="AE61" i="3"/>
  <c r="AE111" i="3" s="1"/>
  <c r="AE60" i="3"/>
  <c r="AE98" i="3" s="1"/>
  <c r="AE59" i="3"/>
  <c r="AD109" i="3"/>
  <c r="AD179" i="3" s="1"/>
  <c r="AE45" i="3"/>
  <c r="AE91" i="3" s="1"/>
  <c r="AE158" i="3" s="1"/>
  <c r="AE44" i="3"/>
  <c r="AE43" i="3"/>
  <c r="AE89" i="3" s="1"/>
  <c r="AE156" i="3" s="1"/>
  <c r="AD86" i="3"/>
  <c r="AD153" i="3" s="1"/>
  <c r="AG92" i="7"/>
  <c r="DA92" i="7" s="1"/>
  <c r="AG96" i="7"/>
  <c r="BQ96" i="7" s="1"/>
  <c r="AF14" i="7"/>
  <c r="AF87" i="7" s="1"/>
  <c r="AF19" i="7"/>
  <c r="AF89" i="7" s="1"/>
  <c r="CZ89" i="7" s="1"/>
  <c r="AF23" i="7"/>
  <c r="AF27" i="7"/>
  <c r="AF92" i="7" s="1"/>
  <c r="BP92" i="7" s="1"/>
  <c r="AF31" i="7"/>
  <c r="AF95" i="7" s="1"/>
  <c r="BP95" i="7" s="1"/>
  <c r="AF35" i="7"/>
  <c r="AF39" i="7"/>
  <c r="AF43" i="7"/>
  <c r="AF100" i="7" s="1"/>
  <c r="BP100" i="7" s="1"/>
  <c r="AF47" i="7"/>
  <c r="AF101" i="7" s="1"/>
  <c r="AF53" i="7"/>
  <c r="AF82" i="7" s="1"/>
  <c r="AF57" i="7"/>
  <c r="AF86" i="7" s="1"/>
  <c r="CZ86" i="7" s="1"/>
  <c r="AF61" i="7"/>
  <c r="AF65" i="7"/>
  <c r="AF94" i="7" s="1"/>
  <c r="CZ94" i="7" s="1"/>
  <c r="AF69" i="7"/>
  <c r="J98" i="6"/>
  <c r="E83" i="6"/>
  <c r="J70" i="6"/>
  <c r="J36" i="6"/>
  <c r="J60" i="6"/>
  <c r="J26" i="6"/>
  <c r="J48" i="6"/>
  <c r="J72" i="6"/>
  <c r="J62" i="6"/>
  <c r="J28" i="6"/>
  <c r="J94" i="6" s="1"/>
  <c r="J50" i="6"/>
  <c r="J18" i="6"/>
  <c r="J40" i="6"/>
  <c r="J64" i="6"/>
  <c r="J93" i="6" s="1"/>
  <c r="J30" i="6"/>
  <c r="J20" i="6"/>
  <c r="J66" i="6"/>
  <c r="J56" i="6"/>
  <c r="J85" i="6" s="1"/>
  <c r="CD85" i="6" s="1"/>
  <c r="CD111" i="6" s="1"/>
  <c r="J14" i="6"/>
  <c r="J16" i="6"/>
  <c r="J38" i="6"/>
  <c r="J71" i="6"/>
  <c r="J42" i="6"/>
  <c r="J24" i="6"/>
  <c r="J15" i="6"/>
  <c r="J19" i="6"/>
  <c r="J23" i="6"/>
  <c r="J27" i="6"/>
  <c r="J41" i="6"/>
  <c r="J45" i="6"/>
  <c r="J49" i="6"/>
  <c r="J55" i="6"/>
  <c r="J84" i="6" s="1"/>
  <c r="CD84" i="6" s="1"/>
  <c r="CD110" i="6" s="1"/>
  <c r="J59" i="6"/>
  <c r="J63" i="6"/>
  <c r="J92" i="6" s="1"/>
  <c r="CD92" i="6" s="1"/>
  <c r="CD118" i="6" s="1"/>
  <c r="J67" i="6"/>
  <c r="J68" i="6"/>
  <c r="J46" i="6"/>
  <c r="J21" i="6"/>
  <c r="J90" i="6" s="1"/>
  <c r="CD90" i="6" s="1"/>
  <c r="CD116" i="6" s="1"/>
  <c r="J31" i="6"/>
  <c r="J35" i="6"/>
  <c r="J39" i="6"/>
  <c r="J43" i="6"/>
  <c r="J61" i="6"/>
  <c r="J34" i="6"/>
  <c r="J22" i="6"/>
  <c r="J13" i="6"/>
  <c r="J87" i="6" s="1"/>
  <c r="J17" i="6"/>
  <c r="J57" i="6"/>
  <c r="J86" i="6" s="1"/>
  <c r="J112" i="6" s="1"/>
  <c r="AE93" i="3"/>
  <c r="AE160" i="3" s="1"/>
  <c r="AD90" i="3"/>
  <c r="AD157" i="3" s="1"/>
  <c r="AF93" i="7"/>
  <c r="CZ93" i="7" s="1"/>
  <c r="AF91" i="7"/>
  <c r="CZ91" i="7" s="1"/>
  <c r="AF90" i="7"/>
  <c r="BP90" i="7" s="1"/>
  <c r="I93" i="7"/>
  <c r="CC93" i="7" s="1"/>
  <c r="I98" i="7"/>
  <c r="CC98" i="7" s="1"/>
  <c r="J91" i="6"/>
  <c r="CC82" i="6"/>
  <c r="AS82" i="6"/>
  <c r="I108" i="6"/>
  <c r="E84" i="6"/>
  <c r="BY84" i="6" s="1"/>
  <c r="BY110" i="6" s="1"/>
  <c r="E92" i="6"/>
  <c r="E85" i="6"/>
  <c r="I99" i="6"/>
  <c r="G70" i="6"/>
  <c r="G99" i="6" s="1"/>
  <c r="G62" i="6"/>
  <c r="G54" i="6"/>
  <c r="G83" i="6" s="1"/>
  <c r="G68" i="6"/>
  <c r="G60" i="6"/>
  <c r="G58" i="6"/>
  <c r="G46" i="6"/>
  <c r="G38" i="6"/>
  <c r="G30" i="6"/>
  <c r="G22" i="6"/>
  <c r="G69" i="6"/>
  <c r="G98" i="6" s="1"/>
  <c r="G124" i="6" s="1"/>
  <c r="G65" i="6"/>
  <c r="G57" i="6"/>
  <c r="G86" i="6" s="1"/>
  <c r="G112" i="6" s="1"/>
  <c r="G47" i="6"/>
  <c r="G39" i="6"/>
  <c r="G31" i="6"/>
  <c r="G23" i="6"/>
  <c r="G15" i="6"/>
  <c r="G14" i="6"/>
  <c r="G56" i="6"/>
  <c r="G85" i="6" s="1"/>
  <c r="G42" i="6"/>
  <c r="G32" i="6"/>
  <c r="G20" i="6"/>
  <c r="G59" i="6"/>
  <c r="G45" i="6"/>
  <c r="G35" i="6"/>
  <c r="G25" i="6"/>
  <c r="G91" i="6" s="1"/>
  <c r="G117" i="6" s="1"/>
  <c r="G13" i="6"/>
  <c r="G72" i="6"/>
  <c r="G48" i="6"/>
  <c r="G34" i="6"/>
  <c r="G18" i="6"/>
  <c r="G63" i="6"/>
  <c r="G92" i="6" s="1"/>
  <c r="G49" i="6"/>
  <c r="G33" i="6"/>
  <c r="G96" i="6" s="1"/>
  <c r="CA96" i="6" s="1"/>
  <c r="CA122" i="6" s="1"/>
  <c r="G19" i="6"/>
  <c r="G66" i="6"/>
  <c r="G95" i="6" s="1"/>
  <c r="G44" i="6"/>
  <c r="G28" i="6"/>
  <c r="G71" i="6"/>
  <c r="G61" i="6"/>
  <c r="G90" i="6" s="1"/>
  <c r="G43" i="6"/>
  <c r="G29" i="6"/>
  <c r="G93" i="6" s="1"/>
  <c r="G17" i="6"/>
  <c r="K54" i="7"/>
  <c r="K58" i="7"/>
  <c r="K62" i="7"/>
  <c r="K66" i="7"/>
  <c r="K70" i="7"/>
  <c r="K13" i="7"/>
  <c r="K17" i="7"/>
  <c r="K21" i="7"/>
  <c r="K25" i="7"/>
  <c r="K56" i="7"/>
  <c r="K85" i="7" s="1"/>
  <c r="AU85" i="7" s="1"/>
  <c r="K63" i="7"/>
  <c r="K67" i="7"/>
  <c r="K72" i="7"/>
  <c r="K16" i="7"/>
  <c r="K22" i="7"/>
  <c r="K27" i="7"/>
  <c r="K31" i="7"/>
  <c r="K37" i="7"/>
  <c r="K98" i="7" s="1"/>
  <c r="K41" i="7"/>
  <c r="K45" i="7"/>
  <c r="K49" i="7"/>
  <c r="K46" i="7"/>
  <c r="K40" i="7"/>
  <c r="K35" i="7"/>
  <c r="K32" i="7"/>
  <c r="K26" i="7"/>
  <c r="K19" i="7"/>
  <c r="K12" i="7"/>
  <c r="K65" i="7"/>
  <c r="K94" i="7" s="1"/>
  <c r="CE94" i="7" s="1"/>
  <c r="K60" i="7"/>
  <c r="K55" i="7"/>
  <c r="K53" i="7"/>
  <c r="K82" i="7" s="1"/>
  <c r="CB82" i="6"/>
  <c r="H104" i="6"/>
  <c r="E82" i="6"/>
  <c r="I89" i="6"/>
  <c r="AD59" i="3"/>
  <c r="AD55" i="3"/>
  <c r="AD108" i="3" s="1"/>
  <c r="AD178" i="3" s="1"/>
  <c r="AD51" i="3"/>
  <c r="AD97" i="3" s="1"/>
  <c r="AD47" i="3"/>
  <c r="AD93" i="3" s="1"/>
  <c r="AD160" i="3" s="1"/>
  <c r="AD43" i="3"/>
  <c r="AD89" i="3" s="1"/>
  <c r="AD156" i="3" s="1"/>
  <c r="AD39" i="3"/>
  <c r="AD85" i="3" s="1"/>
  <c r="AG17" i="7"/>
  <c r="AG88" i="7" s="1"/>
  <c r="AG13" i="7"/>
  <c r="AG87" i="7" s="1"/>
  <c r="AG18" i="7"/>
  <c r="AG22" i="7"/>
  <c r="AG90" i="7" s="1"/>
  <c r="AG26" i="7"/>
  <c r="AG91" i="7" s="1"/>
  <c r="DA91" i="7" s="1"/>
  <c r="AG30" i="7"/>
  <c r="AG95" i="7" s="1"/>
  <c r="AG34" i="7"/>
  <c r="AG38" i="7"/>
  <c r="AG98" i="7" s="1"/>
  <c r="AG42" i="7"/>
  <c r="AG100" i="7" s="1"/>
  <c r="AG46" i="7"/>
  <c r="AG50" i="7"/>
  <c r="AG56" i="7"/>
  <c r="AG85" i="7" s="1"/>
  <c r="BQ85" i="7" s="1"/>
  <c r="AG60" i="7"/>
  <c r="AG89" i="7" s="1"/>
  <c r="DA89" i="7" s="1"/>
  <c r="AG64" i="7"/>
  <c r="AG93" i="7" s="1"/>
  <c r="DA93" i="7" s="1"/>
  <c r="AG68" i="7"/>
  <c r="AG97" i="7" s="1"/>
  <c r="BQ97" i="7" s="1"/>
  <c r="AG72" i="7"/>
  <c r="AG101" i="7" s="1"/>
  <c r="BQ101" i="7" s="1"/>
  <c r="AR82" i="6"/>
  <c r="I61" i="5"/>
  <c r="I117" i="5" s="1"/>
  <c r="I128" i="5" s="1"/>
  <c r="I51" i="5"/>
  <c r="I43" i="5"/>
  <c r="I35" i="5"/>
  <c r="I26" i="5"/>
  <c r="I18" i="5"/>
  <c r="I60" i="5"/>
  <c r="I52" i="5"/>
  <c r="I44" i="5"/>
  <c r="I36" i="5"/>
  <c r="I27" i="5"/>
  <c r="I85" i="5" s="1"/>
  <c r="I19" i="5"/>
  <c r="I53" i="7"/>
  <c r="I82" i="7" s="1"/>
  <c r="I57" i="7"/>
  <c r="I86" i="7" s="1"/>
  <c r="CC86" i="7" s="1"/>
  <c r="I61" i="7"/>
  <c r="I67" i="7"/>
  <c r="I71" i="7"/>
  <c r="I14" i="7"/>
  <c r="I87" i="7" s="1"/>
  <c r="I18" i="7"/>
  <c r="I89" i="7" s="1"/>
  <c r="I22" i="7"/>
  <c r="I26" i="7"/>
  <c r="I91" i="7" s="1"/>
  <c r="I30" i="7"/>
  <c r="I36" i="7"/>
  <c r="I40" i="7"/>
  <c r="I44" i="7"/>
  <c r="I48" i="7"/>
  <c r="I46" i="7"/>
  <c r="I41" i="7"/>
  <c r="I99" i="7" s="1"/>
  <c r="I35" i="7"/>
  <c r="I32" i="7"/>
  <c r="I27" i="7"/>
  <c r="I21" i="7"/>
  <c r="I90" i="7" s="1"/>
  <c r="CC90" i="7" s="1"/>
  <c r="I16" i="7"/>
  <c r="I88" i="7" s="1"/>
  <c r="AS88" i="7" s="1"/>
  <c r="I72" i="7"/>
  <c r="I66" i="7"/>
  <c r="I63" i="7"/>
  <c r="I92" i="7" s="1"/>
  <c r="CC92" i="7" s="1"/>
  <c r="I56" i="7"/>
  <c r="I85" i="7" s="1"/>
  <c r="AS85" i="7" s="1"/>
  <c r="I54" i="7"/>
  <c r="I83" i="7" s="1"/>
  <c r="K13" i="5"/>
  <c r="K107" i="5" s="1"/>
  <c r="K17" i="5"/>
  <c r="K21" i="5"/>
  <c r="K88" i="5" s="1"/>
  <c r="K25" i="5"/>
  <c r="K70" i="5" s="1"/>
  <c r="K29" i="5"/>
  <c r="K74" i="5" s="1"/>
  <c r="K34" i="5"/>
  <c r="K71" i="5" s="1"/>
  <c r="K38" i="5"/>
  <c r="K83" i="5" s="1"/>
  <c r="K42" i="5"/>
  <c r="K87" i="5" s="1"/>
  <c r="K46" i="5"/>
  <c r="K91" i="5" s="1"/>
  <c r="K50" i="5"/>
  <c r="K54" i="5"/>
  <c r="K58" i="5"/>
  <c r="K50" i="7"/>
  <c r="K44" i="7"/>
  <c r="K39" i="7"/>
  <c r="K34" i="7"/>
  <c r="K30" i="7"/>
  <c r="K24" i="7"/>
  <c r="K18" i="7"/>
  <c r="K71" i="7"/>
  <c r="K64" i="7"/>
  <c r="K93" i="7" s="1"/>
  <c r="K59" i="7"/>
  <c r="K57" i="7"/>
  <c r="K86" i="7" s="1"/>
  <c r="AU86" i="7" s="1"/>
  <c r="CE108" i="6"/>
  <c r="E112" i="6"/>
  <c r="CC83" i="6"/>
  <c r="CC109" i="6" s="1"/>
  <c r="AS83" i="6"/>
  <c r="AS109" i="6" s="1"/>
  <c r="CF82" i="6"/>
  <c r="L83" i="6"/>
  <c r="L87" i="6"/>
  <c r="H89" i="6"/>
  <c r="CB89" i="6" s="1"/>
  <c r="CB115" i="6" s="1"/>
  <c r="H101" i="6"/>
  <c r="K83" i="6"/>
  <c r="K85" i="6"/>
  <c r="F87" i="6"/>
  <c r="I84" i="6"/>
  <c r="L86" i="6"/>
  <c r="L112" i="6" s="1"/>
  <c r="L98" i="6"/>
  <c r="L124" i="6" s="1"/>
  <c r="H98" i="6"/>
  <c r="F21" i="6"/>
  <c r="F90" i="6" s="1"/>
  <c r="F69" i="6"/>
  <c r="F53" i="6"/>
  <c r="F35" i="6"/>
  <c r="F19" i="6"/>
  <c r="F89" i="6" s="1"/>
  <c r="F67" i="6"/>
  <c r="F49" i="6"/>
  <c r="F33" i="6"/>
  <c r="F25" i="6"/>
  <c r="F91" i="6" s="1"/>
  <c r="F117" i="6" s="1"/>
  <c r="F62" i="6"/>
  <c r="F44" i="6"/>
  <c r="F28" i="6"/>
  <c r="F68" i="6"/>
  <c r="F97" i="6" s="1"/>
  <c r="F50" i="6"/>
  <c r="F26" i="6"/>
  <c r="F37" i="6"/>
  <c r="F18" i="6"/>
  <c r="F66" i="6"/>
  <c r="F95" i="6" s="1"/>
  <c r="BZ95" i="6" s="1"/>
  <c r="BZ121" i="6" s="1"/>
  <c r="F48" i="6"/>
  <c r="F101" i="6" s="1"/>
  <c r="F32" i="6"/>
  <c r="F64" i="6"/>
  <c r="F46" i="6"/>
  <c r="F22" i="6"/>
  <c r="F57" i="6"/>
  <c r="F86" i="6" s="1"/>
  <c r="F112" i="6" s="1"/>
  <c r="F39" i="6"/>
  <c r="F23" i="6"/>
  <c r="F63" i="6"/>
  <c r="F45" i="6"/>
  <c r="F29" i="6"/>
  <c r="F93" i="6" s="1"/>
  <c r="F61" i="6"/>
  <c r="F27" i="6"/>
  <c r="F59" i="6"/>
  <c r="F88" i="6" s="1"/>
  <c r="F54" i="6"/>
  <c r="F83" i="6" s="1"/>
  <c r="F20" i="6"/>
  <c r="F42" i="6"/>
  <c r="F100" i="6" s="1"/>
  <c r="CQ131" i="6" l="1"/>
  <c r="CQ143" i="6" s="1"/>
  <c r="U90" i="8" s="1"/>
  <c r="CQ142" i="6"/>
  <c r="U89" i="8" s="1"/>
  <c r="CP82" i="7"/>
  <c r="CT88" i="7"/>
  <c r="CL100" i="7"/>
  <c r="CH94" i="7"/>
  <c r="CR88" i="7"/>
  <c r="S96" i="7"/>
  <c r="BC96" i="7" s="1"/>
  <c r="BH82" i="7"/>
  <c r="BF89" i="7"/>
  <c r="CT82" i="7"/>
  <c r="BL100" i="7"/>
  <c r="BL84" i="7"/>
  <c r="CT95" i="7"/>
  <c r="BJ86" i="7"/>
  <c r="CV82" i="7"/>
  <c r="BD84" i="7"/>
  <c r="BJ84" i="7"/>
  <c r="CM100" i="7"/>
  <c r="CT90" i="7"/>
  <c r="AZ101" i="7"/>
  <c r="BJ92" i="7"/>
  <c r="AZ85" i="7"/>
  <c r="BD89" i="7"/>
  <c r="CL87" i="7"/>
  <c r="AX84" i="7"/>
  <c r="AZ97" i="7"/>
  <c r="CN82" i="7"/>
  <c r="CP88" i="7"/>
  <c r="BL88" i="7"/>
  <c r="CV83" i="7"/>
  <c r="BL99" i="7"/>
  <c r="BF90" i="7"/>
  <c r="AX82" i="7"/>
  <c r="BL95" i="7"/>
  <c r="BD85" i="7"/>
  <c r="CJ94" i="7"/>
  <c r="BL94" i="7"/>
  <c r="BH89" i="7"/>
  <c r="CH86" i="7"/>
  <c r="CH88" i="7"/>
  <c r="BF92" i="7"/>
  <c r="BF98" i="7"/>
  <c r="BJ89" i="7"/>
  <c r="BD99" i="7"/>
  <c r="CR83" i="7"/>
  <c r="BI101" i="7"/>
  <c r="CH95" i="7"/>
  <c r="AX90" i="7"/>
  <c r="CR96" i="7"/>
  <c r="CT101" i="7"/>
  <c r="CH85" i="7"/>
  <c r="AA91" i="7"/>
  <c r="CU91" i="7" s="1"/>
  <c r="CT98" i="7"/>
  <c r="CH100" i="7"/>
  <c r="AX101" i="7"/>
  <c r="BL86" i="7"/>
  <c r="BL92" i="7"/>
  <c r="AZ92" i="7"/>
  <c r="CM96" i="7"/>
  <c r="AX91" i="7"/>
  <c r="BF83" i="7"/>
  <c r="CJ83" i="7"/>
  <c r="Y82" i="7"/>
  <c r="CS82" i="7" s="1"/>
  <c r="CN96" i="7"/>
  <c r="BH85" i="7"/>
  <c r="CT87" i="7"/>
  <c r="CT85" i="7"/>
  <c r="CT97" i="7"/>
  <c r="AX92" i="7"/>
  <c r="CK89" i="7"/>
  <c r="CR97" i="7"/>
  <c r="CN90" i="7"/>
  <c r="S83" i="7"/>
  <c r="CM83" i="7" s="1"/>
  <c r="AA96" i="7"/>
  <c r="BH101" i="7"/>
  <c r="AX89" i="7"/>
  <c r="BB89" i="7"/>
  <c r="BB91" i="7"/>
  <c r="CH98" i="7"/>
  <c r="AZ84" i="7"/>
  <c r="AZ90" i="7"/>
  <c r="CV98" i="7"/>
  <c r="S86" i="7"/>
  <c r="S92" i="7"/>
  <c r="CP95" i="7"/>
  <c r="O86" i="7"/>
  <c r="AY86" i="7" s="1"/>
  <c r="O88" i="7"/>
  <c r="CI88" i="7" s="1"/>
  <c r="S97" i="7"/>
  <c r="BC97" i="7" s="1"/>
  <c r="M98" i="7"/>
  <c r="CG98" i="7" s="1"/>
  <c r="AY91" i="7"/>
  <c r="CI91" i="7"/>
  <c r="BG100" i="7"/>
  <c r="CH97" i="7"/>
  <c r="BD83" i="7"/>
  <c r="CN94" i="7"/>
  <c r="CV91" i="7"/>
  <c r="W97" i="7"/>
  <c r="BG97" i="7" s="1"/>
  <c r="W89" i="7"/>
  <c r="CQ89" i="7" s="1"/>
  <c r="BF85" i="7"/>
  <c r="CP87" i="7"/>
  <c r="U82" i="7"/>
  <c r="BE82" i="7" s="1"/>
  <c r="BE86" i="7"/>
  <c r="BH86" i="7"/>
  <c r="CL101" i="7"/>
  <c r="AZ88" i="7"/>
  <c r="BL101" i="7"/>
  <c r="BF91" i="7"/>
  <c r="BF86" i="7"/>
  <c r="BF84" i="7"/>
  <c r="AA88" i="7"/>
  <c r="CU88" i="7" s="1"/>
  <c r="CL98" i="7"/>
  <c r="BB84" i="7"/>
  <c r="AZ98" i="7"/>
  <c r="CK98" i="7"/>
  <c r="BD87" i="7"/>
  <c r="O98" i="7"/>
  <c r="AY98" i="7" s="1"/>
  <c r="O90" i="7"/>
  <c r="CI90" i="7" s="1"/>
  <c r="O97" i="7"/>
  <c r="AY97" i="7" s="1"/>
  <c r="O89" i="7"/>
  <c r="AY89" i="7" s="1"/>
  <c r="AA90" i="7"/>
  <c r="CU90" i="7" s="1"/>
  <c r="CH83" i="7"/>
  <c r="BH84" i="7"/>
  <c r="BB82" i="7"/>
  <c r="BF96" i="7"/>
  <c r="W88" i="7"/>
  <c r="BG88" i="7" s="1"/>
  <c r="W96" i="7"/>
  <c r="BG96" i="7" s="1"/>
  <c r="AA84" i="7"/>
  <c r="BK84" i="7" s="1"/>
  <c r="BB90" i="7"/>
  <c r="CL88" i="7"/>
  <c r="CL95" i="7"/>
  <c r="CJ91" i="7"/>
  <c r="BG90" i="7"/>
  <c r="Y97" i="7"/>
  <c r="CS97" i="7" s="1"/>
  <c r="Y89" i="7"/>
  <c r="BI89" i="7" s="1"/>
  <c r="O92" i="7"/>
  <c r="S88" i="7"/>
  <c r="BC88" i="7" s="1"/>
  <c r="AA95" i="7"/>
  <c r="X104" i="7"/>
  <c r="X110" i="7" s="1"/>
  <c r="V25" i="8" s="1"/>
  <c r="BU25" i="8" s="1"/>
  <c r="AA83" i="7"/>
  <c r="CU83" i="7" s="1"/>
  <c r="U97" i="7"/>
  <c r="BE97" i="7" s="1"/>
  <c r="U89" i="7"/>
  <c r="CO89" i="7" s="1"/>
  <c r="N104" i="7"/>
  <c r="N110" i="7" s="1"/>
  <c r="L25" i="8" s="1"/>
  <c r="BK25" i="8" s="1"/>
  <c r="CL86" i="7"/>
  <c r="CP100" i="7"/>
  <c r="O95" i="7"/>
  <c r="AY95" i="7" s="1"/>
  <c r="O87" i="7"/>
  <c r="CI87" i="7" s="1"/>
  <c r="AA94" i="7"/>
  <c r="CU94" i="7" s="1"/>
  <c r="O82" i="7"/>
  <c r="CI82" i="7" s="1"/>
  <c r="AA87" i="7"/>
  <c r="BK87" i="7" s="1"/>
  <c r="AA98" i="7"/>
  <c r="AA100" i="7"/>
  <c r="BK100" i="7" s="1"/>
  <c r="S82" i="7"/>
  <c r="BC82" i="7" s="1"/>
  <c r="AA89" i="7"/>
  <c r="BK89" i="7" s="1"/>
  <c r="AY99" i="7"/>
  <c r="CI99" i="7"/>
  <c r="S91" i="7"/>
  <c r="BC91" i="7" s="1"/>
  <c r="CJ96" i="7"/>
  <c r="CL94" i="7"/>
  <c r="S98" i="7"/>
  <c r="BC98" i="7" s="1"/>
  <c r="W91" i="7"/>
  <c r="BG91" i="7" s="1"/>
  <c r="CG89" i="7"/>
  <c r="CI101" i="7"/>
  <c r="CG88" i="7"/>
  <c r="AW90" i="7"/>
  <c r="CN101" i="7"/>
  <c r="T104" i="7"/>
  <c r="T110" i="7" s="1"/>
  <c r="R25" i="8" s="1"/>
  <c r="BQ25" i="8" s="1"/>
  <c r="AZ86" i="7"/>
  <c r="BG101" i="7"/>
  <c r="AZ87" i="7"/>
  <c r="AZ89" i="7"/>
  <c r="BH92" i="7"/>
  <c r="CR95" i="7"/>
  <c r="CJ95" i="7"/>
  <c r="S99" i="7"/>
  <c r="BC99" i="7" s="1"/>
  <c r="CL97" i="7"/>
  <c r="P104" i="7"/>
  <c r="P110" i="7" s="1"/>
  <c r="N25" i="8" s="1"/>
  <c r="BM25" i="8" s="1"/>
  <c r="CN98" i="7"/>
  <c r="S90" i="7"/>
  <c r="CM90" i="7" s="1"/>
  <c r="Y83" i="7"/>
  <c r="CS83" i="7" s="1"/>
  <c r="CL96" i="7"/>
  <c r="BH87" i="7"/>
  <c r="CL85" i="7"/>
  <c r="BB83" i="7"/>
  <c r="BH90" i="7"/>
  <c r="CM94" i="7"/>
  <c r="CT99" i="7"/>
  <c r="AW101" i="7"/>
  <c r="Y88" i="7"/>
  <c r="BI88" i="7" s="1"/>
  <c r="W82" i="7"/>
  <c r="BG82" i="7" s="1"/>
  <c r="O84" i="7"/>
  <c r="M100" i="7"/>
  <c r="M97" i="7"/>
  <c r="AW97" i="7" s="1"/>
  <c r="AZ99" i="7"/>
  <c r="CJ99" i="7"/>
  <c r="CC91" i="7"/>
  <c r="AS91" i="7"/>
  <c r="CS91" i="7"/>
  <c r="BI91" i="7"/>
  <c r="AY83" i="7"/>
  <c r="CI83" i="7"/>
  <c r="BC95" i="7"/>
  <c r="CM95" i="7"/>
  <c r="BC87" i="7"/>
  <c r="CM87" i="7"/>
  <c r="BG98" i="7"/>
  <c r="CQ98" i="7"/>
  <c r="CG96" i="7"/>
  <c r="AW96" i="7"/>
  <c r="CS90" i="7"/>
  <c r="BI90" i="7"/>
  <c r="BC93" i="7"/>
  <c r="CM93" i="7"/>
  <c r="BC84" i="7"/>
  <c r="CM84" i="7"/>
  <c r="BK86" i="7"/>
  <c r="CU86" i="7"/>
  <c r="CG94" i="7"/>
  <c r="AW94" i="7"/>
  <c r="AW93" i="7"/>
  <c r="CG93" i="7"/>
  <c r="AW83" i="7"/>
  <c r="CG83" i="7"/>
  <c r="CS96" i="7"/>
  <c r="BI96" i="7"/>
  <c r="BG94" i="7"/>
  <c r="CQ94" i="7"/>
  <c r="CQ93" i="7"/>
  <c r="BG93" i="7"/>
  <c r="BG83" i="7"/>
  <c r="CQ83" i="7"/>
  <c r="CQ87" i="7"/>
  <c r="BG87" i="7"/>
  <c r="BK91" i="7"/>
  <c r="CG99" i="7"/>
  <c r="AW99" i="7"/>
  <c r="AW91" i="7"/>
  <c r="CG91" i="7"/>
  <c r="AW87" i="7"/>
  <c r="CG87" i="7"/>
  <c r="CS93" i="7"/>
  <c r="BI93" i="7"/>
  <c r="BI84" i="7"/>
  <c r="CS84" i="7"/>
  <c r="BI95" i="7"/>
  <c r="CS95" i="7"/>
  <c r="CI96" i="7"/>
  <c r="AY96" i="7"/>
  <c r="CM89" i="7"/>
  <c r="BC89" i="7"/>
  <c r="AD82" i="7"/>
  <c r="AS90" i="7"/>
  <c r="DA97" i="7"/>
  <c r="DA83" i="7"/>
  <c r="BQ83" i="7"/>
  <c r="Y85" i="7"/>
  <c r="W99" i="7"/>
  <c r="W86" i="7"/>
  <c r="W85" i="7"/>
  <c r="M85" i="7"/>
  <c r="K87" i="7"/>
  <c r="CE87" i="7" s="1"/>
  <c r="AC93" i="7"/>
  <c r="BM93" i="7" s="1"/>
  <c r="BQ89" i="7"/>
  <c r="Y99" i="7"/>
  <c r="Y100" i="7"/>
  <c r="AW95" i="7"/>
  <c r="CG95" i="7"/>
  <c r="BP83" i="7"/>
  <c r="CZ83" i="7"/>
  <c r="AF85" i="7"/>
  <c r="M86" i="7"/>
  <c r="M92" i="7"/>
  <c r="Y94" i="7"/>
  <c r="M82" i="7"/>
  <c r="I101" i="7"/>
  <c r="AS101" i="7" s="1"/>
  <c r="I96" i="7"/>
  <c r="K96" i="7"/>
  <c r="AC88" i="7"/>
  <c r="BM88" i="7" s="1"/>
  <c r="AC91" i="7"/>
  <c r="AD101" i="7"/>
  <c r="CX101" i="7" s="1"/>
  <c r="AD95" i="7"/>
  <c r="BN95" i="7" s="1"/>
  <c r="AD85" i="7"/>
  <c r="CX85" i="7" s="1"/>
  <c r="AD84" i="7"/>
  <c r="BN84" i="7" s="1"/>
  <c r="BM84" i="7"/>
  <c r="AS92" i="7"/>
  <c r="U88" i="7"/>
  <c r="BE88" i="7" s="1"/>
  <c r="U94" i="7"/>
  <c r="BE94" i="7" s="1"/>
  <c r="BB92" i="7"/>
  <c r="V104" i="7"/>
  <c r="V110" i="7" s="1"/>
  <c r="T25" i="8" s="1"/>
  <c r="BS25" i="8" s="1"/>
  <c r="BJ83" i="7"/>
  <c r="BJ91" i="7"/>
  <c r="CT94" i="7"/>
  <c r="CP99" i="7"/>
  <c r="Z104" i="7"/>
  <c r="I84" i="7"/>
  <c r="M84" i="7"/>
  <c r="W84" i="7"/>
  <c r="CI93" i="7"/>
  <c r="AY93" i="7"/>
  <c r="O100" i="7"/>
  <c r="AA82" i="7"/>
  <c r="S85" i="7"/>
  <c r="W92" i="7"/>
  <c r="AF84" i="7"/>
  <c r="Y86" i="7"/>
  <c r="Y92" i="7"/>
  <c r="AA97" i="7"/>
  <c r="AA99" i="7"/>
  <c r="O85" i="7"/>
  <c r="AA92" i="7"/>
  <c r="K97" i="7"/>
  <c r="K90" i="7"/>
  <c r="CE90" i="7" s="1"/>
  <c r="AC95" i="7"/>
  <c r="AC87" i="7"/>
  <c r="AU94" i="7"/>
  <c r="BN87" i="7"/>
  <c r="BO104" i="7"/>
  <c r="BO105" i="7" s="1"/>
  <c r="BO111" i="7" s="1"/>
  <c r="AC32" i="8" s="1"/>
  <c r="AS93" i="7"/>
  <c r="U99" i="7"/>
  <c r="CO99" i="7" s="1"/>
  <c r="U96" i="7"/>
  <c r="CO96" i="7" s="1"/>
  <c r="CW86" i="7"/>
  <c r="AB104" i="7"/>
  <c r="AB110" i="7" s="1"/>
  <c r="Z25" i="8" s="1"/>
  <c r="BY25" i="8" s="1"/>
  <c r="CQ95" i="7"/>
  <c r="DA82" i="7"/>
  <c r="BQ82" i="7"/>
  <c r="BC101" i="7"/>
  <c r="CM101" i="7"/>
  <c r="AA85" i="7"/>
  <c r="AA93" i="7"/>
  <c r="AF96" i="7"/>
  <c r="AA101" i="7"/>
  <c r="O94" i="7"/>
  <c r="P111" i="5"/>
  <c r="N107" i="5"/>
  <c r="M93" i="5"/>
  <c r="AF103" i="5"/>
  <c r="AF85" i="5"/>
  <c r="AB105" i="5"/>
  <c r="P90" i="5"/>
  <c r="T108" i="5"/>
  <c r="X94" i="5"/>
  <c r="AB94" i="5"/>
  <c r="N95" i="5"/>
  <c r="R86" i="5"/>
  <c r="R107" i="5"/>
  <c r="R84" i="5"/>
  <c r="V73" i="5"/>
  <c r="V117" i="5"/>
  <c r="V128" i="5" s="1"/>
  <c r="T10" i="8" s="1"/>
  <c r="Z87" i="5"/>
  <c r="Z71" i="5"/>
  <c r="AF87" i="5"/>
  <c r="U107" i="5"/>
  <c r="U83" i="5"/>
  <c r="U105" i="5"/>
  <c r="Q106" i="5"/>
  <c r="V104" i="5"/>
  <c r="AF94" i="5"/>
  <c r="R129" i="5"/>
  <c r="P11" i="8" s="1"/>
  <c r="L10" i="8"/>
  <c r="U89" i="5"/>
  <c r="X108" i="5"/>
  <c r="P71" i="5"/>
  <c r="AB108" i="5"/>
  <c r="N94" i="5"/>
  <c r="N88" i="5"/>
  <c r="R88" i="5"/>
  <c r="R105" i="5"/>
  <c r="R95" i="5"/>
  <c r="R94" i="5"/>
  <c r="V90" i="5"/>
  <c r="V95" i="5"/>
  <c r="V86" i="5"/>
  <c r="Z74" i="5"/>
  <c r="U106" i="5"/>
  <c r="M90" i="5"/>
  <c r="Y95" i="5"/>
  <c r="T90" i="5"/>
  <c r="R93" i="5"/>
  <c r="O112" i="5"/>
  <c r="O135" i="5" s="1"/>
  <c r="M20" i="8" s="1"/>
  <c r="O134" i="5"/>
  <c r="M19" i="8" s="1"/>
  <c r="BL19" i="8" s="1"/>
  <c r="V129" i="5"/>
  <c r="T11" i="8" s="1"/>
  <c r="AB10" i="8"/>
  <c r="AD129" i="5"/>
  <c r="AB11" i="8" s="1"/>
  <c r="AD72" i="5"/>
  <c r="AF74" i="5"/>
  <c r="AA112" i="5"/>
  <c r="AA135" i="5" s="1"/>
  <c r="Y20" i="8" s="1"/>
  <c r="O98" i="5"/>
  <c r="T95" i="5"/>
  <c r="T88" i="5"/>
  <c r="T93" i="5"/>
  <c r="X107" i="5"/>
  <c r="X84" i="5"/>
  <c r="X104" i="5"/>
  <c r="AB95" i="5"/>
  <c r="AB88" i="5"/>
  <c r="AB104" i="5"/>
  <c r="AB74" i="5"/>
  <c r="W111" i="5"/>
  <c r="N103" i="5"/>
  <c r="T83" i="5"/>
  <c r="N106" i="5"/>
  <c r="N71" i="5"/>
  <c r="N77" i="5" s="1"/>
  <c r="N93" i="5"/>
  <c r="Z107" i="5"/>
  <c r="Z111" i="5" s="1"/>
  <c r="Z86" i="5"/>
  <c r="V91" i="5"/>
  <c r="V72" i="5"/>
  <c r="V106" i="5"/>
  <c r="Z84" i="5"/>
  <c r="V94" i="5"/>
  <c r="R111" i="5"/>
  <c r="R85" i="5"/>
  <c r="R98" i="5" s="1"/>
  <c r="V75" i="5"/>
  <c r="V83" i="5"/>
  <c r="Z95" i="5"/>
  <c r="Z70" i="5"/>
  <c r="Z77" i="5" s="1"/>
  <c r="Z75" i="5"/>
  <c r="Z83" i="5"/>
  <c r="V84" i="5"/>
  <c r="AD85" i="5"/>
  <c r="U87" i="5"/>
  <c r="P87" i="5"/>
  <c r="P89" i="5"/>
  <c r="T87" i="5"/>
  <c r="T103" i="5"/>
  <c r="T73" i="5"/>
  <c r="T85" i="5"/>
  <c r="X106" i="5"/>
  <c r="X89" i="5"/>
  <c r="AB87" i="5"/>
  <c r="AB103" i="5"/>
  <c r="AB111" i="5" s="1"/>
  <c r="AB89" i="5"/>
  <c r="X86" i="5"/>
  <c r="Y107" i="5"/>
  <c r="N84" i="5"/>
  <c r="N87" i="5"/>
  <c r="N105" i="5"/>
  <c r="M73" i="5"/>
  <c r="AB71" i="5"/>
  <c r="AA129" i="5"/>
  <c r="Y11" i="8" s="1"/>
  <c r="Y10" i="8"/>
  <c r="R74" i="5"/>
  <c r="R77" i="5" s="1"/>
  <c r="V89" i="5"/>
  <c r="V71" i="5"/>
  <c r="AA98" i="5"/>
  <c r="V107" i="5"/>
  <c r="V111" i="5" s="1"/>
  <c r="X77" i="5"/>
  <c r="X78" i="5" s="1"/>
  <c r="X131" i="5" s="1"/>
  <c r="V16" i="8" s="1"/>
  <c r="S111" i="5"/>
  <c r="AB90" i="5"/>
  <c r="M84" i="5"/>
  <c r="Z98" i="5"/>
  <c r="AF105" i="5"/>
  <c r="AF84" i="5"/>
  <c r="AF71" i="5"/>
  <c r="P98" i="5"/>
  <c r="AE70" i="5"/>
  <c r="AF86" i="5"/>
  <c r="AB117" i="5"/>
  <c r="AB128" i="5" s="1"/>
  <c r="S134" i="5"/>
  <c r="Q19" i="8" s="1"/>
  <c r="BP19" i="8" s="1"/>
  <c r="S112" i="5"/>
  <c r="S135" i="5" s="1"/>
  <c r="Q20" i="8" s="1"/>
  <c r="I91" i="5"/>
  <c r="M87" i="5"/>
  <c r="U104" i="5"/>
  <c r="U111" i="5" s="1"/>
  <c r="Q73" i="5"/>
  <c r="Q83" i="5"/>
  <c r="Y89" i="5"/>
  <c r="Y86" i="5"/>
  <c r="S77" i="5"/>
  <c r="AG87" i="5"/>
  <c r="AG70" i="5"/>
  <c r="M88" i="5"/>
  <c r="Y88" i="5"/>
  <c r="M106" i="5"/>
  <c r="M83" i="5"/>
  <c r="U73" i="5"/>
  <c r="U86" i="5"/>
  <c r="U98" i="5" s="1"/>
  <c r="U132" i="5" s="1"/>
  <c r="S17" i="8" s="1"/>
  <c r="BR17" i="8" s="1"/>
  <c r="Y70" i="5"/>
  <c r="M86" i="5"/>
  <c r="Q86" i="5"/>
  <c r="Y71" i="5"/>
  <c r="Y91" i="5"/>
  <c r="Y75" i="5"/>
  <c r="Y83" i="5"/>
  <c r="I90" i="5"/>
  <c r="I87" i="5"/>
  <c r="AF91" i="5"/>
  <c r="AF107" i="5"/>
  <c r="P77" i="5"/>
  <c r="T111" i="5"/>
  <c r="T112" i="5" s="1"/>
  <c r="T135" i="5" s="1"/>
  <c r="R20" i="8" s="1"/>
  <c r="M95" i="5"/>
  <c r="U71" i="5"/>
  <c r="M105" i="5"/>
  <c r="AD107" i="5"/>
  <c r="Q71" i="5"/>
  <c r="Q77" i="5" s="1"/>
  <c r="Q85" i="5"/>
  <c r="Y104" i="5"/>
  <c r="Y74" i="5"/>
  <c r="Y105" i="5"/>
  <c r="Y90" i="5"/>
  <c r="Y73" i="5"/>
  <c r="M104" i="5"/>
  <c r="T117" i="5"/>
  <c r="T128" i="5" s="1"/>
  <c r="R10" i="8" s="1"/>
  <c r="M103" i="5"/>
  <c r="M71" i="5"/>
  <c r="M91" i="5"/>
  <c r="U117" i="5"/>
  <c r="U128" i="5" s="1"/>
  <c r="M94" i="5"/>
  <c r="Q87" i="5"/>
  <c r="Y93" i="5"/>
  <c r="Y108" i="5"/>
  <c r="Y87" i="5"/>
  <c r="M89" i="5"/>
  <c r="W78" i="5"/>
  <c r="W131" i="5" s="1"/>
  <c r="U16" i="8" s="1"/>
  <c r="W130" i="5"/>
  <c r="U15" i="8" s="1"/>
  <c r="BT15" i="8" s="1"/>
  <c r="AF89" i="5"/>
  <c r="K86" i="5"/>
  <c r="I73" i="5"/>
  <c r="I95" i="5"/>
  <c r="I103" i="5"/>
  <c r="I84" i="5"/>
  <c r="K73" i="5"/>
  <c r="AE104" i="5"/>
  <c r="AE89" i="5"/>
  <c r="AE107" i="5"/>
  <c r="AE84" i="5"/>
  <c r="AF90" i="5"/>
  <c r="T77" i="5"/>
  <c r="T78" i="5" s="1"/>
  <c r="T131" i="5" s="1"/>
  <c r="R16" i="8" s="1"/>
  <c r="AF108" i="5"/>
  <c r="AF104" i="5"/>
  <c r="T129" i="5"/>
  <c r="R11" i="8" s="1"/>
  <c r="AB129" i="5"/>
  <c r="Z11" i="8" s="1"/>
  <c r="Z10" i="8"/>
  <c r="Q129" i="5"/>
  <c r="O11" i="8" s="1"/>
  <c r="O10" i="8"/>
  <c r="K106" i="5"/>
  <c r="AF106" i="5"/>
  <c r="AF72" i="5"/>
  <c r="AG95" i="5"/>
  <c r="AG107" i="5"/>
  <c r="AG84" i="5"/>
  <c r="U77" i="5"/>
  <c r="U78" i="5" s="1"/>
  <c r="U131" i="5" s="1"/>
  <c r="S16" i="8" s="1"/>
  <c r="Q111" i="5"/>
  <c r="Q112" i="5" s="1"/>
  <c r="Q135" i="5" s="1"/>
  <c r="O20" i="8" s="1"/>
  <c r="S132" i="5"/>
  <c r="Q17" i="8" s="1"/>
  <c r="BP17" i="8" s="1"/>
  <c r="K10" i="8"/>
  <c r="M129" i="5"/>
  <c r="K11" i="8" s="1"/>
  <c r="I86" i="5"/>
  <c r="X83" i="5"/>
  <c r="X98" i="5" s="1"/>
  <c r="X132" i="5" s="1"/>
  <c r="X75" i="5"/>
  <c r="AB77" i="5"/>
  <c r="X10" i="8"/>
  <c r="Z129" i="5"/>
  <c r="X11" i="8" s="1"/>
  <c r="AF93" i="5"/>
  <c r="I89" i="5"/>
  <c r="I74" i="5"/>
  <c r="I104" i="5"/>
  <c r="I72" i="5"/>
  <c r="AD70" i="5"/>
  <c r="AE117" i="5"/>
  <c r="AE128" i="5" s="1"/>
  <c r="AF95" i="5"/>
  <c r="AC117" i="5"/>
  <c r="AC128" i="5" s="1"/>
  <c r="W10" i="8"/>
  <c r="Y129" i="5"/>
  <c r="W11" i="8" s="1"/>
  <c r="I70" i="5"/>
  <c r="AF73" i="5"/>
  <c r="P117" i="5"/>
  <c r="P128" i="5" s="1"/>
  <c r="X117" i="5"/>
  <c r="X128" i="5" s="1"/>
  <c r="AB75" i="5"/>
  <c r="AB83" i="5"/>
  <c r="AB98" i="5" s="1"/>
  <c r="AB99" i="5" s="1"/>
  <c r="AB133" i="5" s="1"/>
  <c r="Z18" i="8" s="1"/>
  <c r="CC99" i="7"/>
  <c r="AS99" i="7"/>
  <c r="DA88" i="7"/>
  <c r="BQ88" i="7"/>
  <c r="BP101" i="7"/>
  <c r="CZ101" i="7"/>
  <c r="CW95" i="7"/>
  <c r="BM95" i="7"/>
  <c r="F193" i="3"/>
  <c r="D55" i="8" s="1"/>
  <c r="BQ98" i="7"/>
  <c r="DA98" i="7"/>
  <c r="CE98" i="7"/>
  <c r="AU98" i="7"/>
  <c r="F115" i="6"/>
  <c r="AP89" i="6"/>
  <c r="AP115" i="6" s="1"/>
  <c r="BZ89" i="6"/>
  <c r="BZ115" i="6" s="1"/>
  <c r="CC96" i="7"/>
  <c r="AS96" i="7"/>
  <c r="AS87" i="7"/>
  <c r="CC87" i="7"/>
  <c r="AU96" i="7"/>
  <c r="CE96" i="7"/>
  <c r="T130" i="5"/>
  <c r="R15" i="8" s="1"/>
  <c r="BQ15" i="8" s="1"/>
  <c r="F126" i="6"/>
  <c r="AP100" i="6"/>
  <c r="AP126" i="6" s="1"/>
  <c r="BZ100" i="6"/>
  <c r="BZ126" i="6" s="1"/>
  <c r="BQ100" i="7"/>
  <c r="DA100" i="7"/>
  <c r="BP87" i="7"/>
  <c r="CZ87" i="7"/>
  <c r="CW87" i="7"/>
  <c r="BM87" i="7"/>
  <c r="AC118" i="6"/>
  <c r="BM92" i="6"/>
  <c r="BM118" i="6" s="1"/>
  <c r="CW92" i="6"/>
  <c r="CW118" i="6" s="1"/>
  <c r="V195" i="3"/>
  <c r="T60" i="8" s="1"/>
  <c r="AU93" i="7"/>
  <c r="CE93" i="7"/>
  <c r="AS89" i="7"/>
  <c r="CC89" i="7"/>
  <c r="DA90" i="7"/>
  <c r="BQ90" i="7"/>
  <c r="AC121" i="6"/>
  <c r="CW95" i="6"/>
  <c r="CW121" i="6" s="1"/>
  <c r="BM95" i="6"/>
  <c r="BM121" i="6" s="1"/>
  <c r="BQ95" i="7"/>
  <c r="DA95" i="7"/>
  <c r="BQ87" i="7"/>
  <c r="DA87" i="7"/>
  <c r="G116" i="6"/>
  <c r="AQ90" i="6"/>
  <c r="AQ116" i="6" s="1"/>
  <c r="CA90" i="6"/>
  <c r="CA116" i="6" s="1"/>
  <c r="J113" i="6"/>
  <c r="AT87" i="6"/>
  <c r="AT113" i="6" s="1"/>
  <c r="CD87" i="6"/>
  <c r="CD113" i="6" s="1"/>
  <c r="J119" i="6"/>
  <c r="AT93" i="6"/>
  <c r="AT119" i="6" s="1"/>
  <c r="CD93" i="6"/>
  <c r="CD119" i="6" s="1"/>
  <c r="J120" i="6"/>
  <c r="AT94" i="6"/>
  <c r="AT120" i="6" s="1"/>
  <c r="CD94" i="6"/>
  <c r="CD120" i="6" s="1"/>
  <c r="AF114" i="6"/>
  <c r="BP88" i="6"/>
  <c r="BP114" i="6" s="1"/>
  <c r="CZ88" i="6"/>
  <c r="F123" i="6"/>
  <c r="AP97" i="6"/>
  <c r="AP123" i="6" s="1"/>
  <c r="CF83" i="6"/>
  <c r="CF109" i="6" s="1"/>
  <c r="L109" i="6"/>
  <c r="AV83" i="6"/>
  <c r="F94" i="6"/>
  <c r="J100" i="6"/>
  <c r="CA82" i="6"/>
  <c r="G108" i="6"/>
  <c r="AQ82" i="6"/>
  <c r="AD90" i="7"/>
  <c r="AC85" i="3"/>
  <c r="AC90" i="3"/>
  <c r="AC157" i="3" s="1"/>
  <c r="AE73" i="3"/>
  <c r="AE140" i="3" s="1"/>
  <c r="L132" i="3"/>
  <c r="I193" i="3"/>
  <c r="G55" i="8" s="1"/>
  <c r="O129" i="3"/>
  <c r="M49" i="8" s="1"/>
  <c r="O192" i="3"/>
  <c r="O186" i="3"/>
  <c r="O191" i="3" s="1"/>
  <c r="O128" i="3"/>
  <c r="M48" i="8" s="1"/>
  <c r="AE115" i="6"/>
  <c r="BO89" i="6"/>
  <c r="BO115" i="6" s="1"/>
  <c r="CY89" i="6"/>
  <c r="CY115" i="6" s="1"/>
  <c r="CT82" i="6"/>
  <c r="BJ82" i="6"/>
  <c r="Z108" i="6"/>
  <c r="Z98" i="6"/>
  <c r="CX95" i="7"/>
  <c r="BI82" i="7"/>
  <c r="S177" i="3"/>
  <c r="S182" i="3" s="1"/>
  <c r="S113" i="3"/>
  <c r="AC109" i="6"/>
  <c r="CW83" i="6"/>
  <c r="CW109" i="6" s="1"/>
  <c r="BM83" i="6"/>
  <c r="BM109" i="6" s="1"/>
  <c r="AC111" i="6"/>
  <c r="BM85" i="6"/>
  <c r="BM111" i="6" s="1"/>
  <c r="CW85" i="6"/>
  <c r="CW111" i="6" s="1"/>
  <c r="CX85" i="6"/>
  <c r="CX111" i="6" s="1"/>
  <c r="AD111" i="6"/>
  <c r="BN85" i="6"/>
  <c r="BN111" i="6" s="1"/>
  <c r="BA97" i="7"/>
  <c r="CK97" i="7"/>
  <c r="U98" i="7"/>
  <c r="BB101" i="6"/>
  <c r="BB127" i="6" s="1"/>
  <c r="CL101" i="6"/>
  <c r="CL127" i="6" s="1"/>
  <c r="R127" i="6"/>
  <c r="CO83" i="6"/>
  <c r="BE83" i="6"/>
  <c r="U109" i="6"/>
  <c r="U91" i="6"/>
  <c r="U129" i="3"/>
  <c r="S49" i="8" s="1"/>
  <c r="U192" i="3"/>
  <c r="U128" i="3"/>
  <c r="S48" i="8" s="1"/>
  <c r="U186" i="3"/>
  <c r="U191" i="3" s="1"/>
  <c r="Y92" i="3"/>
  <c r="Y159" i="3" s="1"/>
  <c r="Y128" i="3"/>
  <c r="W48" i="8" s="1"/>
  <c r="Y129" i="3"/>
  <c r="W49" i="8" s="1"/>
  <c r="Y192" i="3"/>
  <c r="Y186" i="3"/>
  <c r="Y191" i="3" s="1"/>
  <c r="W100" i="3"/>
  <c r="W152" i="3"/>
  <c r="W167" i="3" s="1"/>
  <c r="AC106" i="5"/>
  <c r="AC91" i="5"/>
  <c r="AC103" i="5"/>
  <c r="AC88" i="5"/>
  <c r="AC71" i="5"/>
  <c r="AG74" i="5"/>
  <c r="AG127" i="6"/>
  <c r="DA101" i="6"/>
  <c r="DA127" i="6" s="1"/>
  <c r="BQ101" i="6"/>
  <c r="BQ127" i="6" s="1"/>
  <c r="AW88" i="6"/>
  <c r="AW114" i="6" s="1"/>
  <c r="CG88" i="6"/>
  <c r="CG114" i="6" s="1"/>
  <c r="M114" i="6"/>
  <c r="M127" i="6"/>
  <c r="AW101" i="6"/>
  <c r="AW127" i="6" s="1"/>
  <c r="CG101" i="6"/>
  <c r="CG127" i="6" s="1"/>
  <c r="AW82" i="6"/>
  <c r="M108" i="6"/>
  <c r="CG82" i="6"/>
  <c r="CG95" i="6"/>
  <c r="CG121" i="6" s="1"/>
  <c r="M121" i="6"/>
  <c r="AW95" i="6"/>
  <c r="AW121" i="6" s="1"/>
  <c r="AW89" i="6"/>
  <c r="AW115" i="6" s="1"/>
  <c r="M115" i="6"/>
  <c r="CG89" i="6"/>
  <c r="CG115" i="6" s="1"/>
  <c r="BP94" i="7"/>
  <c r="R85" i="6"/>
  <c r="AB178" i="3"/>
  <c r="AB182" i="3" s="1"/>
  <c r="AB113" i="3"/>
  <c r="R177" i="3"/>
  <c r="R182" i="3" s="1"/>
  <c r="R113" i="3"/>
  <c r="CX84" i="7"/>
  <c r="AA132" i="3"/>
  <c r="P112" i="5"/>
  <c r="P135" i="5" s="1"/>
  <c r="N20" i="8" s="1"/>
  <c r="P134" i="5"/>
  <c r="N19" i="8" s="1"/>
  <c r="BM19" i="8" s="1"/>
  <c r="M93" i="3"/>
  <c r="M160" i="3" s="1"/>
  <c r="M87" i="3"/>
  <c r="M154" i="3" s="1"/>
  <c r="M73" i="3"/>
  <c r="M140" i="3" s="1"/>
  <c r="M96" i="3"/>
  <c r="M163" i="3" s="1"/>
  <c r="M89" i="3"/>
  <c r="M156" i="3" s="1"/>
  <c r="M108" i="3"/>
  <c r="M178" i="3" s="1"/>
  <c r="M88" i="3"/>
  <c r="M155" i="3" s="1"/>
  <c r="BL142" i="6"/>
  <c r="Z81" i="8" s="1"/>
  <c r="BL131" i="6"/>
  <c r="BL143" i="6" s="1"/>
  <c r="Z82" i="8" s="1"/>
  <c r="Q78" i="5"/>
  <c r="Q131" i="5" s="1"/>
  <c r="O16" i="8" s="1"/>
  <c r="Q130" i="5"/>
  <c r="O15" i="8" s="1"/>
  <c r="BN15" i="8" s="1"/>
  <c r="AY132" i="6"/>
  <c r="CI132" i="6" s="1"/>
  <c r="CI131" i="6" s="1"/>
  <c r="CI143" i="6" s="1"/>
  <c r="M90" i="8" s="1"/>
  <c r="N132" i="6"/>
  <c r="O131" i="6"/>
  <c r="O143" i="6" s="1"/>
  <c r="M74" i="8" s="1"/>
  <c r="X195" i="3"/>
  <c r="V60" i="8" s="1"/>
  <c r="U112" i="5"/>
  <c r="U135" i="5" s="1"/>
  <c r="S20" i="8" s="1"/>
  <c r="U134" i="5"/>
  <c r="S19" i="8" s="1"/>
  <c r="BR19" i="8" s="1"/>
  <c r="M128" i="3"/>
  <c r="K48" i="8" s="1"/>
  <c r="M186" i="3"/>
  <c r="M191" i="3" s="1"/>
  <c r="M192" i="3"/>
  <c r="M129" i="3"/>
  <c r="K49" i="8" s="1"/>
  <c r="W132" i="5"/>
  <c r="U17" i="8" s="1"/>
  <c r="BT17" i="8" s="1"/>
  <c r="W99" i="5"/>
  <c r="W133" i="5" s="1"/>
  <c r="U18" i="8" s="1"/>
  <c r="AB132" i="5"/>
  <c r="Z17" i="8" s="1"/>
  <c r="BY17" i="8" s="1"/>
  <c r="M74" i="3"/>
  <c r="M141" i="3" s="1"/>
  <c r="M72" i="3"/>
  <c r="F114" i="6"/>
  <c r="AP88" i="6"/>
  <c r="AP114" i="6" s="1"/>
  <c r="F96" i="6"/>
  <c r="H124" i="6"/>
  <c r="AR98" i="6"/>
  <c r="AR124" i="6" s="1"/>
  <c r="F113" i="6"/>
  <c r="AP87" i="6"/>
  <c r="AP113" i="6" s="1"/>
  <c r="H127" i="6"/>
  <c r="AR101" i="6"/>
  <c r="AR127" i="6" s="1"/>
  <c r="L104" i="6"/>
  <c r="K88" i="7"/>
  <c r="K95" i="5"/>
  <c r="I100" i="7"/>
  <c r="AS82" i="7"/>
  <c r="CC82" i="7"/>
  <c r="G10" i="8"/>
  <c r="I129" i="5"/>
  <c r="G11" i="8" s="1"/>
  <c r="CB108" i="6"/>
  <c r="K101" i="7"/>
  <c r="K91" i="7"/>
  <c r="K99" i="7"/>
  <c r="K83" i="7"/>
  <c r="I94" i="5"/>
  <c r="G87" i="6"/>
  <c r="K84" i="5"/>
  <c r="J88" i="6"/>
  <c r="J95" i="6"/>
  <c r="J89" i="6"/>
  <c r="K89" i="5"/>
  <c r="AF98" i="7"/>
  <c r="BP82" i="7"/>
  <c r="CZ82" i="7"/>
  <c r="AE90" i="3"/>
  <c r="AE157" i="3" s="1"/>
  <c r="AE110" i="3"/>
  <c r="AE180" i="3" s="1"/>
  <c r="AE106" i="3"/>
  <c r="AE176" i="3" s="1"/>
  <c r="I122" i="6"/>
  <c r="AS96" i="6"/>
  <c r="AS122" i="6" s="1"/>
  <c r="AC94" i="7"/>
  <c r="AC97" i="7"/>
  <c r="AD99" i="7"/>
  <c r="AD94" i="7"/>
  <c r="AD89" i="7"/>
  <c r="AD83" i="7"/>
  <c r="AD96" i="7"/>
  <c r="H79" i="3"/>
  <c r="AF88" i="3"/>
  <c r="AF155" i="3" s="1"/>
  <c r="AF109" i="3"/>
  <c r="AF179" i="3" s="1"/>
  <c r="AF89" i="3"/>
  <c r="AF156" i="3" s="1"/>
  <c r="AF92" i="3"/>
  <c r="AF159" i="3" s="1"/>
  <c r="AF95" i="3"/>
  <c r="AF162" i="3" s="1"/>
  <c r="K195" i="3"/>
  <c r="I60" i="8" s="1"/>
  <c r="AD87" i="5"/>
  <c r="AC96" i="3"/>
  <c r="AC163" i="3" s="1"/>
  <c r="AC110" i="3"/>
  <c r="AC180" i="3" s="1"/>
  <c r="AC108" i="3"/>
  <c r="AC178" i="3" s="1"/>
  <c r="AC87" i="3"/>
  <c r="AC154" i="3" s="1"/>
  <c r="AC109" i="3"/>
  <c r="AC179" i="3" s="1"/>
  <c r="AC86" i="3"/>
  <c r="AC153" i="3" s="1"/>
  <c r="AG87" i="3"/>
  <c r="AG154" i="3" s="1"/>
  <c r="AG108" i="3"/>
  <c r="AG178" i="3" s="1"/>
  <c r="AG95" i="3"/>
  <c r="AG162" i="3" s="1"/>
  <c r="AG90" i="3"/>
  <c r="AG157" i="3" s="1"/>
  <c r="G193" i="3"/>
  <c r="E55" i="8" s="1"/>
  <c r="L79" i="3"/>
  <c r="K197" i="3"/>
  <c r="I65" i="8" s="1"/>
  <c r="E132" i="3"/>
  <c r="K134" i="3"/>
  <c r="L195" i="3"/>
  <c r="J60" i="8" s="1"/>
  <c r="L197" i="3"/>
  <c r="J65" i="8" s="1"/>
  <c r="BQ93" i="7"/>
  <c r="DA85" i="7"/>
  <c r="BP108" i="6"/>
  <c r="BM98" i="7"/>
  <c r="AS98" i="7"/>
  <c r="AU90" i="7"/>
  <c r="BP88" i="7"/>
  <c r="BP86" i="7"/>
  <c r="BZ91" i="6"/>
  <c r="BZ117" i="6" s="1"/>
  <c r="BZ87" i="6"/>
  <c r="BZ113" i="6" s="1"/>
  <c r="P129" i="3"/>
  <c r="N49" i="8" s="1"/>
  <c r="P192" i="3"/>
  <c r="P186" i="3"/>
  <c r="P191" i="3" s="1"/>
  <c r="P128" i="3"/>
  <c r="N48" i="8" s="1"/>
  <c r="I130" i="3"/>
  <c r="AE95" i="5"/>
  <c r="AE87" i="5"/>
  <c r="AE105" i="5"/>
  <c r="AE90" i="5"/>
  <c r="CZ95" i="7"/>
  <c r="BP101" i="6"/>
  <c r="BP127" i="6" s="1"/>
  <c r="AF127" i="6"/>
  <c r="CZ101" i="6"/>
  <c r="CZ127" i="6" s="1"/>
  <c r="CC101" i="7"/>
  <c r="CW99" i="7"/>
  <c r="CW93" i="7"/>
  <c r="CC85" i="7"/>
  <c r="CB98" i="6"/>
  <c r="CB124" i="6" s="1"/>
  <c r="BY86" i="6"/>
  <c r="BY112" i="6" s="1"/>
  <c r="N128" i="3"/>
  <c r="L48" i="8" s="1"/>
  <c r="N192" i="3"/>
  <c r="N129" i="3"/>
  <c r="L49" i="8" s="1"/>
  <c r="N186" i="3"/>
  <c r="N191" i="3" s="1"/>
  <c r="E193" i="3"/>
  <c r="C55" i="8" s="1"/>
  <c r="F195" i="3"/>
  <c r="D60" i="8" s="1"/>
  <c r="F134" i="3"/>
  <c r="AF129" i="5"/>
  <c r="AD11" i="8" s="1"/>
  <c r="AD10" i="8"/>
  <c r="AE127" i="6"/>
  <c r="CY101" i="6"/>
  <c r="CY127" i="6" s="1"/>
  <c r="BO101" i="6"/>
  <c r="BO127" i="6" s="1"/>
  <c r="BP97" i="7"/>
  <c r="BP93" i="7"/>
  <c r="BP91" i="7"/>
  <c r="AU87" i="7"/>
  <c r="AF111" i="5"/>
  <c r="BQ109" i="6"/>
  <c r="BQ130" i="6" s="1"/>
  <c r="BQ104" i="6"/>
  <c r="BJ85" i="6"/>
  <c r="BJ111" i="6" s="1"/>
  <c r="CT85" i="6"/>
  <c r="CT111" i="6" s="1"/>
  <c r="Z111" i="6"/>
  <c r="BJ95" i="6"/>
  <c r="BJ121" i="6" s="1"/>
  <c r="CT95" i="6"/>
  <c r="CT121" i="6" s="1"/>
  <c r="Z121" i="6"/>
  <c r="Z90" i="6"/>
  <c r="BI98" i="7"/>
  <c r="CS98" i="7"/>
  <c r="Y107" i="3"/>
  <c r="Y177" i="3" s="1"/>
  <c r="AC112" i="6"/>
  <c r="CW86" i="6"/>
  <c r="CW112" i="6" s="1"/>
  <c r="BM86" i="6"/>
  <c r="BM112" i="6" s="1"/>
  <c r="AC98" i="6"/>
  <c r="AC91" i="6"/>
  <c r="G197" i="3"/>
  <c r="E65" i="8" s="1"/>
  <c r="AD108" i="6"/>
  <c r="BN82" i="6"/>
  <c r="CX82" i="6"/>
  <c r="AD104" i="6"/>
  <c r="AD120" i="6"/>
  <c r="CX94" i="6"/>
  <c r="CX120" i="6" s="1"/>
  <c r="AB106" i="6"/>
  <c r="BM106" i="6"/>
  <c r="CW106" i="6" s="1"/>
  <c r="AC110" i="6"/>
  <c r="BM84" i="6"/>
  <c r="BM110" i="6" s="1"/>
  <c r="CW84" i="6"/>
  <c r="CW110" i="6" s="1"/>
  <c r="BA91" i="7"/>
  <c r="CK91" i="7"/>
  <c r="CK82" i="7"/>
  <c r="Q104" i="7"/>
  <c r="BA82" i="7"/>
  <c r="BA94" i="7"/>
  <c r="CK94" i="7"/>
  <c r="U95" i="7"/>
  <c r="R83" i="6"/>
  <c r="R98" i="6"/>
  <c r="R95" i="6"/>
  <c r="R86" i="6"/>
  <c r="BB94" i="6"/>
  <c r="BB120" i="6" s="1"/>
  <c r="CL94" i="6"/>
  <c r="CL120" i="6" s="1"/>
  <c r="R120" i="6"/>
  <c r="CO100" i="6"/>
  <c r="CO126" i="6" s="1"/>
  <c r="BE100" i="6"/>
  <c r="BE126" i="6" s="1"/>
  <c r="U126" i="6"/>
  <c r="BE94" i="6"/>
  <c r="BE120" i="6" s="1"/>
  <c r="CO94" i="6"/>
  <c r="CO120" i="6" s="1"/>
  <c r="U120" i="6"/>
  <c r="BE89" i="6"/>
  <c r="BE115" i="6" s="1"/>
  <c r="CO89" i="6"/>
  <c r="CO115" i="6" s="1"/>
  <c r="U115" i="6"/>
  <c r="BE95" i="6"/>
  <c r="BE121" i="6" s="1"/>
  <c r="CO95" i="6"/>
  <c r="CO121" i="6" s="1"/>
  <c r="U121" i="6"/>
  <c r="U88" i="6"/>
  <c r="CZ100" i="7"/>
  <c r="DA96" i="7"/>
  <c r="CZ92" i="7"/>
  <c r="CC88" i="7"/>
  <c r="CO84" i="7"/>
  <c r="CK84" i="7"/>
  <c r="CC96" i="6"/>
  <c r="CC122" i="6" s="1"/>
  <c r="AQ98" i="6"/>
  <c r="AQ124" i="6" s="1"/>
  <c r="AY120" i="6"/>
  <c r="AY130" i="6" s="1"/>
  <c r="AY104" i="6"/>
  <c r="AP91" i="6"/>
  <c r="AP117" i="6" s="1"/>
  <c r="BC112" i="6"/>
  <c r="BC130" i="6" s="1"/>
  <c r="BC104" i="6"/>
  <c r="AO86" i="6"/>
  <c r="AO112" i="6" s="1"/>
  <c r="Q108" i="3"/>
  <c r="Q178" i="3" s="1"/>
  <c r="Q92" i="3"/>
  <c r="Q159" i="3" s="1"/>
  <c r="Q76" i="3"/>
  <c r="Q143" i="3" s="1"/>
  <c r="Q106" i="3"/>
  <c r="Q176" i="3" s="1"/>
  <c r="Q186" i="3"/>
  <c r="Q191" i="3" s="1"/>
  <c r="Q129" i="3"/>
  <c r="O49" i="8" s="1"/>
  <c r="Q192" i="3"/>
  <c r="Q128" i="3"/>
  <c r="O48" i="8" s="1"/>
  <c r="U139" i="3"/>
  <c r="U86" i="3"/>
  <c r="U153" i="3" s="1"/>
  <c r="U90" i="3"/>
  <c r="U157" i="3" s="1"/>
  <c r="U91" i="3"/>
  <c r="U158" i="3" s="1"/>
  <c r="Y91" i="3"/>
  <c r="Y158" i="3" s="1"/>
  <c r="Y96" i="3"/>
  <c r="Y163" i="3" s="1"/>
  <c r="Y139" i="3"/>
  <c r="Y79" i="3"/>
  <c r="Y110" i="3"/>
  <c r="Y180" i="3" s="1"/>
  <c r="AC129" i="5"/>
  <c r="AA11" i="8" s="1"/>
  <c r="AA10" i="8"/>
  <c r="AC104" i="5"/>
  <c r="AC89" i="5"/>
  <c r="AC72" i="5"/>
  <c r="AC94" i="5"/>
  <c r="AC86" i="5"/>
  <c r="AG108" i="5"/>
  <c r="AG93" i="5"/>
  <c r="AG85" i="5"/>
  <c r="AG105" i="5"/>
  <c r="AG90" i="5"/>
  <c r="AG73" i="5"/>
  <c r="M110" i="6"/>
  <c r="AW84" i="6"/>
  <c r="AW110" i="6" s="1"/>
  <c r="CG84" i="6"/>
  <c r="CG110" i="6" s="1"/>
  <c r="M123" i="6"/>
  <c r="CG97" i="6"/>
  <c r="CG123" i="6" s="1"/>
  <c r="AW97" i="6"/>
  <c r="AW123" i="6" s="1"/>
  <c r="Z132" i="3"/>
  <c r="N176" i="3"/>
  <c r="N182" i="3" s="1"/>
  <c r="N113" i="3"/>
  <c r="T195" i="3"/>
  <c r="R60" i="8" s="1"/>
  <c r="P176" i="3"/>
  <c r="P182" i="3" s="1"/>
  <c r="P113" i="3"/>
  <c r="Z195" i="3"/>
  <c r="X60" i="8" s="1"/>
  <c r="U92" i="3"/>
  <c r="U159" i="3" s="1"/>
  <c r="U85" i="3"/>
  <c r="M106" i="3"/>
  <c r="M176" i="3" s="1"/>
  <c r="P78" i="5"/>
  <c r="P131" i="5" s="1"/>
  <c r="N16" i="8" s="1"/>
  <c r="P130" i="5"/>
  <c r="N15" i="8" s="1"/>
  <c r="BM15" i="8" s="1"/>
  <c r="X193" i="3"/>
  <c r="V55" i="8" s="1"/>
  <c r="AA99" i="5"/>
  <c r="AA133" i="5" s="1"/>
  <c r="Y18" i="8" s="1"/>
  <c r="AA132" i="5"/>
  <c r="Y17" i="8" s="1"/>
  <c r="BX17" i="8" s="1"/>
  <c r="AA78" i="5"/>
  <c r="AA131" i="5" s="1"/>
  <c r="Y16" i="8" s="1"/>
  <c r="AA130" i="5"/>
  <c r="Y15" i="8" s="1"/>
  <c r="BX15" i="8" s="1"/>
  <c r="R193" i="3"/>
  <c r="P55" i="8" s="1"/>
  <c r="BZ83" i="6"/>
  <c r="BZ109" i="6" s="1"/>
  <c r="F109" i="6"/>
  <c r="AP83" i="6"/>
  <c r="AP109" i="6" s="1"/>
  <c r="I110" i="6"/>
  <c r="I130" i="6" s="1"/>
  <c r="I104" i="6"/>
  <c r="AS84" i="6"/>
  <c r="AS110" i="6" s="1"/>
  <c r="CC83" i="7"/>
  <c r="AS83" i="7"/>
  <c r="AD100" i="3"/>
  <c r="AD152" i="3"/>
  <c r="AD167" i="3" s="1"/>
  <c r="K89" i="7"/>
  <c r="J117" i="6"/>
  <c r="AT91" i="6"/>
  <c r="AT117" i="6" s="1"/>
  <c r="J118" i="6"/>
  <c r="AT92" i="6"/>
  <c r="AT118" i="6" s="1"/>
  <c r="E109" i="6"/>
  <c r="AO83" i="6"/>
  <c r="AO109" i="6" s="1"/>
  <c r="BY83" i="6"/>
  <c r="BY109" i="6" s="1"/>
  <c r="AE129" i="3"/>
  <c r="AC49" i="8" s="1"/>
  <c r="AE192" i="3"/>
  <c r="AE186" i="3"/>
  <c r="AE191" i="3" s="1"/>
  <c r="AE128" i="3"/>
  <c r="AC48" i="8" s="1"/>
  <c r="AC101" i="7"/>
  <c r="AD100" i="7"/>
  <c r="AD113" i="3"/>
  <c r="AD175" i="3"/>
  <c r="AD182" i="3" s="1"/>
  <c r="AT108" i="6"/>
  <c r="AC72" i="3"/>
  <c r="E195" i="3"/>
  <c r="C60" i="8" s="1"/>
  <c r="BQ92" i="7"/>
  <c r="CX98" i="6"/>
  <c r="CX124" i="6" s="1"/>
  <c r="BN98" i="6"/>
  <c r="BN124" i="6" s="1"/>
  <c r="AD124" i="6"/>
  <c r="AF175" i="3"/>
  <c r="AF182" i="3" s="1"/>
  <c r="AF113" i="3"/>
  <c r="F130" i="3"/>
  <c r="BN101" i="7"/>
  <c r="BZ97" i="6"/>
  <c r="BZ123" i="6" s="1"/>
  <c r="Z128" i="3"/>
  <c r="X48" i="8" s="1"/>
  <c r="Z129" i="3"/>
  <c r="X49" i="8" s="1"/>
  <c r="Z192" i="3"/>
  <c r="Z186" i="3"/>
  <c r="Z191" i="3" s="1"/>
  <c r="DA109" i="6"/>
  <c r="DA104" i="6"/>
  <c r="BJ96" i="6"/>
  <c r="BJ122" i="6" s="1"/>
  <c r="CT96" i="6"/>
  <c r="CT122" i="6" s="1"/>
  <c r="Z122" i="6"/>
  <c r="BJ86" i="6"/>
  <c r="BJ112" i="6" s="1"/>
  <c r="CT86" i="6"/>
  <c r="CT112" i="6" s="1"/>
  <c r="Z112" i="6"/>
  <c r="CW82" i="6"/>
  <c r="BM82" i="6"/>
  <c r="AC108" i="6"/>
  <c r="CK83" i="7"/>
  <c r="BA83" i="7"/>
  <c r="CL92" i="6"/>
  <c r="CL118" i="6" s="1"/>
  <c r="BB92" i="6"/>
  <c r="BB118" i="6" s="1"/>
  <c r="R118" i="6"/>
  <c r="CL87" i="6"/>
  <c r="CL113" i="6" s="1"/>
  <c r="BB87" i="6"/>
  <c r="BB113" i="6" s="1"/>
  <c r="R113" i="6"/>
  <c r="BB90" i="6"/>
  <c r="BB116" i="6" s="1"/>
  <c r="CL90" i="6"/>
  <c r="CL116" i="6" s="1"/>
  <c r="R116" i="6"/>
  <c r="BB91" i="6"/>
  <c r="BB117" i="6" s="1"/>
  <c r="R117" i="6"/>
  <c r="CL91" i="6"/>
  <c r="CL117" i="6" s="1"/>
  <c r="BE98" i="6"/>
  <c r="BE124" i="6" s="1"/>
  <c r="CO98" i="6"/>
  <c r="CO124" i="6" s="1"/>
  <c r="U124" i="6"/>
  <c r="CO86" i="6"/>
  <c r="CO112" i="6" s="1"/>
  <c r="BE86" i="6"/>
  <c r="BE112" i="6" s="1"/>
  <c r="U112" i="6"/>
  <c r="BE87" i="6"/>
  <c r="BE113" i="6" s="1"/>
  <c r="CO87" i="6"/>
  <c r="CO113" i="6" s="1"/>
  <c r="U113" i="6"/>
  <c r="Q152" i="3"/>
  <c r="S132" i="3"/>
  <c r="F92" i="6"/>
  <c r="AP82" i="6"/>
  <c r="BZ82" i="6"/>
  <c r="F108" i="6"/>
  <c r="H115" i="6"/>
  <c r="H130" i="6" s="1"/>
  <c r="AR89" i="6"/>
  <c r="AR115" i="6" s="1"/>
  <c r="AR108" i="6"/>
  <c r="CE82" i="7"/>
  <c r="AU82" i="7"/>
  <c r="AG130" i="6"/>
  <c r="Z94" i="6"/>
  <c r="BJ99" i="6"/>
  <c r="BJ125" i="6" s="1"/>
  <c r="CT99" i="6"/>
  <c r="CT125" i="6" s="1"/>
  <c r="Z125" i="6"/>
  <c r="Z87" i="6"/>
  <c r="Z104" i="6" s="1"/>
  <c r="BJ89" i="6"/>
  <c r="BJ115" i="6" s="1"/>
  <c r="CT89" i="6"/>
  <c r="CT115" i="6" s="1"/>
  <c r="Z115" i="6"/>
  <c r="Z93" i="6"/>
  <c r="BE85" i="7"/>
  <c r="CO85" i="7"/>
  <c r="O100" i="3"/>
  <c r="O152" i="3"/>
  <c r="O167" i="3" s="1"/>
  <c r="AC100" i="6"/>
  <c r="AC99" i="6"/>
  <c r="AC97" i="6"/>
  <c r="AC127" i="6"/>
  <c r="BM101" i="6"/>
  <c r="BM127" i="6" s="1"/>
  <c r="CW101" i="6"/>
  <c r="CW127" i="6" s="1"/>
  <c r="AC90" i="6"/>
  <c r="AC104" i="6" s="1"/>
  <c r="G134" i="3"/>
  <c r="CX83" i="6"/>
  <c r="CX109" i="6" s="1"/>
  <c r="BN83" i="6"/>
  <c r="BN109" i="6" s="1"/>
  <c r="AD109" i="6"/>
  <c r="AD119" i="6"/>
  <c r="BN93" i="6"/>
  <c r="BN119" i="6" s="1"/>
  <c r="CX93" i="6"/>
  <c r="CX119" i="6" s="1"/>
  <c r="CK100" i="7"/>
  <c r="BA100" i="7"/>
  <c r="CK90" i="7"/>
  <c r="BA90" i="7"/>
  <c r="CK101" i="7"/>
  <c r="BA101" i="7"/>
  <c r="U87" i="7"/>
  <c r="U93" i="7"/>
  <c r="U91" i="7"/>
  <c r="U90" i="7"/>
  <c r="BB99" i="6"/>
  <c r="BB125" i="6" s="1"/>
  <c r="CL99" i="6"/>
  <c r="CL125" i="6" s="1"/>
  <c r="R125" i="6"/>
  <c r="BB96" i="6"/>
  <c r="BB122" i="6" s="1"/>
  <c r="CL96" i="6"/>
  <c r="CL122" i="6" s="1"/>
  <c r="R122" i="6"/>
  <c r="U99" i="6"/>
  <c r="U97" i="6"/>
  <c r="BE96" i="6"/>
  <c r="BE122" i="6" s="1"/>
  <c r="U122" i="6"/>
  <c r="CO96" i="6"/>
  <c r="CO122" i="6" s="1"/>
  <c r="U93" i="6"/>
  <c r="AA195" i="3"/>
  <c r="Y60" i="8" s="1"/>
  <c r="CY109" i="6"/>
  <c r="CY104" i="6"/>
  <c r="CO86" i="7"/>
  <c r="CK86" i="7"/>
  <c r="CC84" i="6"/>
  <c r="CC110" i="6" s="1"/>
  <c r="AV98" i="6"/>
  <c r="AV124" i="6" s="1"/>
  <c r="BK120" i="6"/>
  <c r="BK130" i="6" s="1"/>
  <c r="BK104" i="6"/>
  <c r="BN94" i="6"/>
  <c r="BN120" i="6" s="1"/>
  <c r="AQ91" i="6"/>
  <c r="AQ117" i="6" s="1"/>
  <c r="AZ112" i="6"/>
  <c r="AZ130" i="6" s="1"/>
  <c r="AZ104" i="6"/>
  <c r="AT86" i="6"/>
  <c r="AT112" i="6" s="1"/>
  <c r="BD112" i="6"/>
  <c r="BD130" i="6" s="1"/>
  <c r="BD104" i="6"/>
  <c r="Q91" i="3"/>
  <c r="Q158" i="3" s="1"/>
  <c r="Q96" i="3"/>
  <c r="Q163" i="3" s="1"/>
  <c r="Q139" i="3"/>
  <c r="Q146" i="3" s="1"/>
  <c r="Q79" i="3"/>
  <c r="Q110" i="3"/>
  <c r="Q180" i="3" s="1"/>
  <c r="U89" i="3"/>
  <c r="U156" i="3" s="1"/>
  <c r="U93" i="3"/>
  <c r="U160" i="3" s="1"/>
  <c r="U87" i="3"/>
  <c r="U154" i="3" s="1"/>
  <c r="U95" i="3"/>
  <c r="U162" i="3" s="1"/>
  <c r="Y87" i="3"/>
  <c r="Y154" i="3" s="1"/>
  <c r="Y95" i="3"/>
  <c r="Y162" i="3" s="1"/>
  <c r="Y109" i="3"/>
  <c r="Y179" i="3" s="1"/>
  <c r="Y89" i="3"/>
  <c r="Y156" i="3" s="1"/>
  <c r="Y93" i="3"/>
  <c r="Y160" i="3" s="1"/>
  <c r="Y90" i="3"/>
  <c r="Y157" i="3" s="1"/>
  <c r="AA177" i="3"/>
  <c r="AA182" i="3" s="1"/>
  <c r="AA113" i="3"/>
  <c r="J193" i="3"/>
  <c r="H55" i="8" s="1"/>
  <c r="AC95" i="5"/>
  <c r="AC87" i="5"/>
  <c r="AC70" i="5"/>
  <c r="AC107" i="5"/>
  <c r="AC84" i="5"/>
  <c r="AC74" i="5"/>
  <c r="AG106" i="5"/>
  <c r="AG91" i="5"/>
  <c r="AG103" i="5"/>
  <c r="AG88" i="5"/>
  <c r="AG71" i="5"/>
  <c r="M111" i="6"/>
  <c r="CG85" i="6"/>
  <c r="CG111" i="6" s="1"/>
  <c r="AW85" i="6"/>
  <c r="AW111" i="6" s="1"/>
  <c r="M117" i="6"/>
  <c r="CG91" i="6"/>
  <c r="CG117" i="6" s="1"/>
  <c r="AW91" i="6"/>
  <c r="AW117" i="6" s="1"/>
  <c r="M98" i="6"/>
  <c r="M90" i="6"/>
  <c r="CG92" i="6"/>
  <c r="CG118" i="6" s="1"/>
  <c r="M118" i="6"/>
  <c r="AW92" i="6"/>
  <c r="AW118" i="6" s="1"/>
  <c r="M83" i="6"/>
  <c r="M86" i="6"/>
  <c r="S167" i="3"/>
  <c r="N140" i="3"/>
  <c r="N146" i="3" s="1"/>
  <c r="N79" i="3"/>
  <c r="T178" i="3"/>
  <c r="T182" i="3" s="1"/>
  <c r="T113" i="3"/>
  <c r="Z177" i="3"/>
  <c r="Z182" i="3" s="1"/>
  <c r="Z113" i="3"/>
  <c r="T100" i="3"/>
  <c r="X100" i="3"/>
  <c r="AB132" i="3"/>
  <c r="M76" i="3"/>
  <c r="M143" i="3" s="1"/>
  <c r="M110" i="3"/>
  <c r="M180" i="3" s="1"/>
  <c r="M91" i="3"/>
  <c r="M158" i="3" s="1"/>
  <c r="BL136" i="6"/>
  <c r="M90" i="3"/>
  <c r="M157" i="3" s="1"/>
  <c r="O130" i="5"/>
  <c r="M15" i="8" s="1"/>
  <c r="BL15" i="8" s="1"/>
  <c r="O78" i="5"/>
  <c r="O131" i="5" s="1"/>
  <c r="M16" i="8" s="1"/>
  <c r="P124" i="5"/>
  <c r="Z99" i="5"/>
  <c r="Z133" i="5" s="1"/>
  <c r="X18" i="8" s="1"/>
  <c r="Z132" i="5"/>
  <c r="X17" i="8" s="1"/>
  <c r="BW17" i="8" s="1"/>
  <c r="P99" i="5"/>
  <c r="P133" i="5" s="1"/>
  <c r="N18" i="8" s="1"/>
  <c r="P132" i="5"/>
  <c r="N17" i="8" s="1"/>
  <c r="BM17" i="8" s="1"/>
  <c r="M86" i="3"/>
  <c r="M153" i="3" s="1"/>
  <c r="AB193" i="3"/>
  <c r="Z55" i="8" s="1"/>
  <c r="M95" i="3"/>
  <c r="M162" i="3" s="1"/>
  <c r="F119" i="6"/>
  <c r="AP93" i="6"/>
  <c r="AP119" i="6" s="1"/>
  <c r="F116" i="6"/>
  <c r="AP90" i="6"/>
  <c r="AP116" i="6" s="1"/>
  <c r="CE83" i="6"/>
  <c r="K109" i="6"/>
  <c r="K130" i="6" s="1"/>
  <c r="K104" i="6"/>
  <c r="AU83" i="6"/>
  <c r="H136" i="6"/>
  <c r="G119" i="6"/>
  <c r="AQ93" i="6"/>
  <c r="AQ119" i="6" s="1"/>
  <c r="G122" i="6"/>
  <c r="AQ96" i="6"/>
  <c r="AQ122" i="6" s="1"/>
  <c r="CA83" i="6"/>
  <c r="CA109" i="6" s="1"/>
  <c r="AQ83" i="6"/>
  <c r="AQ109" i="6" s="1"/>
  <c r="G109" i="6"/>
  <c r="E110" i="6"/>
  <c r="AO84" i="6"/>
  <c r="AO110" i="6" s="1"/>
  <c r="J116" i="6"/>
  <c r="AT90" i="6"/>
  <c r="AT116" i="6" s="1"/>
  <c r="J111" i="6"/>
  <c r="AT85" i="6"/>
  <c r="AT111" i="6" s="1"/>
  <c r="AE92" i="3"/>
  <c r="AE159" i="3" s="1"/>
  <c r="CZ91" i="6"/>
  <c r="CZ117" i="6" s="1"/>
  <c r="AF117" i="6"/>
  <c r="BP91" i="6"/>
  <c r="BP117" i="6" s="1"/>
  <c r="CW82" i="7"/>
  <c r="BM82" i="7"/>
  <c r="AG104" i="7"/>
  <c r="AE108" i="3"/>
  <c r="AE178" i="3" s="1"/>
  <c r="AF139" i="3"/>
  <c r="AF146" i="3" s="1"/>
  <c r="K130" i="3"/>
  <c r="AC88" i="3"/>
  <c r="AC155" i="3" s="1"/>
  <c r="AG152" i="3"/>
  <c r="G130" i="3"/>
  <c r="H193" i="3"/>
  <c r="F55" i="8" s="1"/>
  <c r="J134" i="3"/>
  <c r="L134" i="3"/>
  <c r="R128" i="3"/>
  <c r="P48" i="8" s="1"/>
  <c r="R186" i="3"/>
  <c r="R191" i="3" s="1"/>
  <c r="R129" i="3"/>
  <c r="P49" i="8" s="1"/>
  <c r="R192" i="3"/>
  <c r="J132" i="3"/>
  <c r="CT101" i="6"/>
  <c r="CT127" i="6" s="1"/>
  <c r="BJ101" i="6"/>
  <c r="BJ127" i="6" s="1"/>
  <c r="Z127" i="6"/>
  <c r="CT92" i="6"/>
  <c r="CT118" i="6" s="1"/>
  <c r="BJ92" i="6"/>
  <c r="BJ118" i="6" s="1"/>
  <c r="Z118" i="6"/>
  <c r="BM96" i="6"/>
  <c r="BM122" i="6" s="1"/>
  <c r="AC122" i="6"/>
  <c r="BA95" i="7"/>
  <c r="CK95" i="7"/>
  <c r="BB97" i="6"/>
  <c r="BB123" i="6" s="1"/>
  <c r="CL97" i="6"/>
  <c r="CL123" i="6" s="1"/>
  <c r="R123" i="6"/>
  <c r="CL88" i="6"/>
  <c r="CL114" i="6" s="1"/>
  <c r="BB88" i="6"/>
  <c r="BB114" i="6" s="1"/>
  <c r="R114" i="6"/>
  <c r="BB84" i="6"/>
  <c r="BB110" i="6" s="1"/>
  <c r="CL84" i="6"/>
  <c r="CL110" i="6" s="1"/>
  <c r="R110" i="6"/>
  <c r="BE92" i="6"/>
  <c r="BE118" i="6" s="1"/>
  <c r="CO92" i="6"/>
  <c r="CO118" i="6" s="1"/>
  <c r="U118" i="6"/>
  <c r="AE122" i="6"/>
  <c r="AE130" i="6" s="1"/>
  <c r="BO96" i="6"/>
  <c r="BO122" i="6" s="1"/>
  <c r="CZ90" i="7"/>
  <c r="CE86" i="7"/>
  <c r="Q175" i="3"/>
  <c r="F127" i="6"/>
  <c r="AP101" i="6"/>
  <c r="AP127" i="6" s="1"/>
  <c r="CF108" i="6"/>
  <c r="I115" i="6"/>
  <c r="AS89" i="6"/>
  <c r="AS115" i="6" s="1"/>
  <c r="K95" i="7"/>
  <c r="K103" i="5"/>
  <c r="G121" i="6"/>
  <c r="AQ95" i="6"/>
  <c r="AQ121" i="6" s="1"/>
  <c r="G118" i="6"/>
  <c r="AQ92" i="6"/>
  <c r="AQ118" i="6" s="1"/>
  <c r="G101" i="6"/>
  <c r="G89" i="6"/>
  <c r="G125" i="6"/>
  <c r="AQ99" i="6"/>
  <c r="AQ125" i="6" s="1"/>
  <c r="E111" i="6"/>
  <c r="AO85" i="6"/>
  <c r="AO111" i="6" s="1"/>
  <c r="AS108" i="6"/>
  <c r="K93" i="5"/>
  <c r="J97" i="6"/>
  <c r="J110" i="6"/>
  <c r="AT84" i="6"/>
  <c r="AT110" i="6" s="1"/>
  <c r="J101" i="6"/>
  <c r="J124" i="6"/>
  <c r="AT98" i="6"/>
  <c r="AT124" i="6" s="1"/>
  <c r="AE107" i="3"/>
  <c r="AE177" i="3" s="1"/>
  <c r="J122" i="6"/>
  <c r="AT96" i="6"/>
  <c r="AT122" i="6" s="1"/>
  <c r="H125" i="6"/>
  <c r="AR99" i="6"/>
  <c r="AR125" i="6" s="1"/>
  <c r="AF93" i="6"/>
  <c r="AF94" i="6"/>
  <c r="AC100" i="7"/>
  <c r="AC90" i="7"/>
  <c r="K104" i="5"/>
  <c r="AD98" i="7"/>
  <c r="CX82" i="7"/>
  <c r="BN82" i="7"/>
  <c r="AD92" i="7"/>
  <c r="AD93" i="7"/>
  <c r="AD128" i="3"/>
  <c r="AB48" i="8" s="1"/>
  <c r="AD192" i="3"/>
  <c r="AD186" i="3"/>
  <c r="AD191" i="3" s="1"/>
  <c r="AD129" i="3"/>
  <c r="AB49" i="8" s="1"/>
  <c r="K108" i="5"/>
  <c r="AD79" i="3"/>
  <c r="AD139" i="3"/>
  <c r="AD146" i="3" s="1"/>
  <c r="AG91" i="3"/>
  <c r="AG158" i="3" s="1"/>
  <c r="AG117" i="3"/>
  <c r="AF76" i="3"/>
  <c r="AF143" i="3" s="1"/>
  <c r="AF117" i="3"/>
  <c r="AF108" i="3"/>
  <c r="AF178" i="3" s="1"/>
  <c r="AF91" i="3"/>
  <c r="AF158" i="3" s="1"/>
  <c r="E134" i="3"/>
  <c r="AD108" i="5"/>
  <c r="AD84" i="5"/>
  <c r="CD108" i="6"/>
  <c r="AC73" i="3"/>
  <c r="AC140" i="3" s="1"/>
  <c r="AC91" i="3"/>
  <c r="AC158" i="3" s="1"/>
  <c r="AC128" i="3"/>
  <c r="AA48" i="8" s="1"/>
  <c r="AC186" i="3"/>
  <c r="AC191" i="3" s="1"/>
  <c r="AC129" i="3"/>
  <c r="AA49" i="8" s="1"/>
  <c r="AC192" i="3"/>
  <c r="AC95" i="3"/>
  <c r="AC162" i="3" s="1"/>
  <c r="AC107" i="3"/>
  <c r="AC177" i="3" s="1"/>
  <c r="AC75" i="3"/>
  <c r="AC142" i="3" s="1"/>
  <c r="AC105" i="3"/>
  <c r="AC74" i="3"/>
  <c r="AC141" i="3" s="1"/>
  <c r="AG109" i="3"/>
  <c r="AG179" i="3" s="1"/>
  <c r="AG86" i="3"/>
  <c r="AG153" i="3" s="1"/>
  <c r="L193" i="3"/>
  <c r="J55" i="8" s="1"/>
  <c r="AE105" i="3"/>
  <c r="G195" i="3"/>
  <c r="E60" i="8" s="1"/>
  <c r="E197" i="3"/>
  <c r="C65" i="8" s="1"/>
  <c r="H132" i="3"/>
  <c r="H134" i="3"/>
  <c r="BQ91" i="7"/>
  <c r="BN92" i="6"/>
  <c r="BN118" i="6" s="1"/>
  <c r="AD118" i="6"/>
  <c r="CW85" i="7"/>
  <c r="AS86" i="7"/>
  <c r="I134" i="3"/>
  <c r="AE108" i="5"/>
  <c r="AE93" i="5"/>
  <c r="AE85" i="5"/>
  <c r="AE74" i="5"/>
  <c r="AC10" i="8"/>
  <c r="AE129" i="5"/>
  <c r="AC11" i="8" s="1"/>
  <c r="AE103" i="5"/>
  <c r="AE88" i="5"/>
  <c r="AF122" i="6"/>
  <c r="BP96" i="6"/>
  <c r="BP122" i="6" s="1"/>
  <c r="BN85" i="7"/>
  <c r="BO108" i="6"/>
  <c r="BO104" i="6"/>
  <c r="DA101" i="7"/>
  <c r="CE85" i="7"/>
  <c r="CF98" i="6"/>
  <c r="CF124" i="6" s="1"/>
  <c r="E130" i="3"/>
  <c r="F132" i="3"/>
  <c r="F197" i="3"/>
  <c r="D65" i="8" s="1"/>
  <c r="AF98" i="5"/>
  <c r="BP89" i="7"/>
  <c r="CC89" i="6"/>
  <c r="CC115" i="6" s="1"/>
  <c r="I195" i="3"/>
  <c r="G60" i="8" s="1"/>
  <c r="F121" i="6"/>
  <c r="AP95" i="6"/>
  <c r="AP121" i="6" s="1"/>
  <c r="F98" i="6"/>
  <c r="K111" i="6"/>
  <c r="AU85" i="6"/>
  <c r="AU111" i="6" s="1"/>
  <c r="L113" i="6"/>
  <c r="AV87" i="6"/>
  <c r="AV113" i="6" s="1"/>
  <c r="K100" i="7"/>
  <c r="K85" i="5"/>
  <c r="K90" i="5"/>
  <c r="K94" i="5"/>
  <c r="K72" i="5"/>
  <c r="K77" i="5" s="1"/>
  <c r="I95" i="7"/>
  <c r="I97" i="7"/>
  <c r="I105" i="5"/>
  <c r="I71" i="5"/>
  <c r="I106" i="5"/>
  <c r="I88" i="5"/>
  <c r="I83" i="5"/>
  <c r="BY82" i="6"/>
  <c r="E104" i="6"/>
  <c r="AO82" i="6"/>
  <c r="E108" i="6"/>
  <c r="K84" i="7"/>
  <c r="K92" i="7"/>
  <c r="G100" i="6"/>
  <c r="G88" i="6"/>
  <c r="G111" i="6"/>
  <c r="AQ85" i="6"/>
  <c r="AQ111" i="6" s="1"/>
  <c r="G94" i="6"/>
  <c r="G97" i="6"/>
  <c r="I125" i="6"/>
  <c r="AS99" i="6"/>
  <c r="AS125" i="6" s="1"/>
  <c r="E118" i="6"/>
  <c r="AO92" i="6"/>
  <c r="AO118" i="6" s="1"/>
  <c r="CC108" i="6"/>
  <c r="CC104" i="6"/>
  <c r="K105" i="5"/>
  <c r="I108" i="5"/>
  <c r="J99" i="6"/>
  <c r="AE95" i="3"/>
  <c r="AE162" i="3" s="1"/>
  <c r="AE96" i="3"/>
  <c r="AE163" i="3" s="1"/>
  <c r="AE139" i="3"/>
  <c r="AE146" i="3" s="1"/>
  <c r="AE79" i="3"/>
  <c r="AF121" i="6"/>
  <c r="BP95" i="6"/>
  <c r="BP121" i="6" s="1"/>
  <c r="CZ95" i="6"/>
  <c r="CZ121" i="6" s="1"/>
  <c r="I93" i="5"/>
  <c r="AC96" i="7"/>
  <c r="AC89" i="7"/>
  <c r="AE87" i="3"/>
  <c r="AE154" i="3" s="1"/>
  <c r="AD97" i="7"/>
  <c r="AD86" i="7"/>
  <c r="AD88" i="7"/>
  <c r="AD91" i="7"/>
  <c r="AE115" i="3"/>
  <c r="AE169" i="3"/>
  <c r="AD81" i="3"/>
  <c r="AE102" i="3"/>
  <c r="AE184" i="3"/>
  <c r="AE148" i="3"/>
  <c r="AE86" i="3"/>
  <c r="AE153" i="3" s="1"/>
  <c r="I107" i="5"/>
  <c r="AE85" i="3"/>
  <c r="AE97" i="3"/>
  <c r="AF97" i="3"/>
  <c r="AF73" i="3"/>
  <c r="AF140" i="3" s="1"/>
  <c r="AF110" i="3"/>
  <c r="AF180" i="3" s="1"/>
  <c r="AF87" i="3"/>
  <c r="AF154" i="3" s="1"/>
  <c r="AG76" i="3"/>
  <c r="AG143" i="3" s="1"/>
  <c r="K132" i="3"/>
  <c r="AD86" i="5"/>
  <c r="AD89" i="5"/>
  <c r="AD93" i="5"/>
  <c r="AD104" i="5"/>
  <c r="AD71" i="5"/>
  <c r="AD88" i="5"/>
  <c r="AD103" i="5"/>
  <c r="AD73" i="5"/>
  <c r="AD91" i="5"/>
  <c r="AD106" i="5"/>
  <c r="AD94" i="5"/>
  <c r="AD90" i="5"/>
  <c r="AD105" i="5"/>
  <c r="AD75" i="5"/>
  <c r="AD83" i="5"/>
  <c r="AF85" i="3"/>
  <c r="AC92" i="3"/>
  <c r="AC159" i="3" s="1"/>
  <c r="AC106" i="3"/>
  <c r="AC176" i="3" s="1"/>
  <c r="AC89" i="3"/>
  <c r="AC156" i="3" s="1"/>
  <c r="AG107" i="3"/>
  <c r="AG177" i="3" s="1"/>
  <c r="AG97" i="3"/>
  <c r="AG72" i="3"/>
  <c r="AG105" i="3"/>
  <c r="AG74" i="3"/>
  <c r="AG141" i="3" s="1"/>
  <c r="AG106" i="3"/>
  <c r="AG176" i="3" s="1"/>
  <c r="G132" i="3"/>
  <c r="K193" i="3"/>
  <c r="I55" i="8" s="1"/>
  <c r="H195" i="3"/>
  <c r="F60" i="8" s="1"/>
  <c r="H197" i="3"/>
  <c r="F65" i="8" s="1"/>
  <c r="AE110" i="7"/>
  <c r="AC25" i="8" s="1"/>
  <c r="AE105" i="7"/>
  <c r="AE111" i="7" s="1"/>
  <c r="AC26" i="8" s="1"/>
  <c r="BM92" i="7"/>
  <c r="CA99" i="6"/>
  <c r="CA125" i="6" s="1"/>
  <c r="CA95" i="6"/>
  <c r="CA121" i="6" s="1"/>
  <c r="CD91" i="6"/>
  <c r="CD117" i="6" s="1"/>
  <c r="CA91" i="6"/>
  <c r="CA117" i="6" s="1"/>
  <c r="T128" i="3"/>
  <c r="R48" i="8" s="1"/>
  <c r="T192" i="3"/>
  <c r="T186" i="3"/>
  <c r="T191" i="3" s="1"/>
  <c r="T129" i="3"/>
  <c r="R49" i="8" s="1"/>
  <c r="AE109" i="3"/>
  <c r="AE179" i="3" s="1"/>
  <c r="I197" i="3"/>
  <c r="G65" i="8" s="1"/>
  <c r="AE106" i="5"/>
  <c r="AE91" i="5"/>
  <c r="AE72" i="5"/>
  <c r="AE94" i="5"/>
  <c r="AE86" i="5"/>
  <c r="AE71" i="5"/>
  <c r="AD116" i="6"/>
  <c r="CX90" i="6"/>
  <c r="CX116" i="6" s="1"/>
  <c r="BN90" i="6"/>
  <c r="BN116" i="6" s="1"/>
  <c r="AE104" i="6"/>
  <c r="CD98" i="6"/>
  <c r="CD124" i="6" s="1"/>
  <c r="CA98" i="6"/>
  <c r="CA124" i="6" s="1"/>
  <c r="BZ90" i="6"/>
  <c r="BZ116" i="6" s="1"/>
  <c r="BZ86" i="6"/>
  <c r="BZ112" i="6" s="1"/>
  <c r="CA86" i="6"/>
  <c r="CA112" i="6" s="1"/>
  <c r="W129" i="3"/>
  <c r="U49" i="8" s="1"/>
  <c r="W192" i="3"/>
  <c r="W186" i="3"/>
  <c r="W191" i="3" s="1"/>
  <c r="W128" i="3"/>
  <c r="U48" i="8" s="1"/>
  <c r="J195" i="3"/>
  <c r="H60" i="8" s="1"/>
  <c r="J197" i="3"/>
  <c r="H65" i="8" s="1"/>
  <c r="BZ101" i="6"/>
  <c r="BZ127" i="6" s="1"/>
  <c r="BZ93" i="6"/>
  <c r="BZ119" i="6" s="1"/>
  <c r="CA93" i="6"/>
  <c r="CA119" i="6" s="1"/>
  <c r="BY85" i="6"/>
  <c r="BY111" i="6" s="1"/>
  <c r="CA85" i="6"/>
  <c r="CA111" i="6" s="1"/>
  <c r="AB186" i="3"/>
  <c r="AB191" i="3" s="1"/>
  <c r="AB129" i="3"/>
  <c r="Z49" i="8" s="1"/>
  <c r="AB192" i="3"/>
  <c r="AB128" i="3"/>
  <c r="Z48" i="8" s="1"/>
  <c r="AF77" i="5"/>
  <c r="AG104" i="6"/>
  <c r="Z88" i="6"/>
  <c r="Z100" i="6"/>
  <c r="Z97" i="6"/>
  <c r="CT83" i="6"/>
  <c r="CT109" i="6" s="1"/>
  <c r="BJ83" i="6"/>
  <c r="BJ109" i="6" s="1"/>
  <c r="Z109" i="6"/>
  <c r="Z91" i="6"/>
  <c r="CT84" i="6"/>
  <c r="CT110" i="6" s="1"/>
  <c r="BJ84" i="6"/>
  <c r="BJ110" i="6" s="1"/>
  <c r="Z110" i="6"/>
  <c r="AC88" i="6"/>
  <c r="AC87" i="6"/>
  <c r="AC93" i="6"/>
  <c r="AC94" i="6"/>
  <c r="AC89" i="6"/>
  <c r="AD112" i="6"/>
  <c r="CX86" i="6"/>
  <c r="CX112" i="6" s="1"/>
  <c r="CK93" i="7"/>
  <c r="BA93" i="7"/>
  <c r="CK96" i="7"/>
  <c r="BA96" i="7"/>
  <c r="BA87" i="7"/>
  <c r="CK87" i="7"/>
  <c r="BA99" i="7"/>
  <c r="CK99" i="7"/>
  <c r="U100" i="7"/>
  <c r="U83" i="7"/>
  <c r="U101" i="7"/>
  <c r="U92" i="7"/>
  <c r="R100" i="6"/>
  <c r="R89" i="6"/>
  <c r="R93" i="6"/>
  <c r="U90" i="6"/>
  <c r="U101" i="6"/>
  <c r="BE84" i="6"/>
  <c r="BE110" i="6" s="1"/>
  <c r="CO84" i="6"/>
  <c r="CO110" i="6" s="1"/>
  <c r="U110" i="6"/>
  <c r="CK92" i="7"/>
  <c r="CK88" i="7"/>
  <c r="CY104" i="7"/>
  <c r="CL99" i="7"/>
  <c r="R104" i="7"/>
  <c r="BB99" i="7"/>
  <c r="BY92" i="6"/>
  <c r="BY118" i="6" s="1"/>
  <c r="CA92" i="6"/>
  <c r="CA118" i="6" s="1"/>
  <c r="BA112" i="6"/>
  <c r="BA130" i="6" s="1"/>
  <c r="BA104" i="6"/>
  <c r="BN86" i="6"/>
  <c r="BN112" i="6" s="1"/>
  <c r="AQ86" i="6"/>
  <c r="AQ112" i="6" s="1"/>
  <c r="Q87" i="3"/>
  <c r="Q154" i="3" s="1"/>
  <c r="Q95" i="3"/>
  <c r="Q162" i="3" s="1"/>
  <c r="Q88" i="3"/>
  <c r="Q155" i="3" s="1"/>
  <c r="Q109" i="3"/>
  <c r="Q179" i="3" s="1"/>
  <c r="Q89" i="3"/>
  <c r="Q156" i="3" s="1"/>
  <c r="Q93" i="3"/>
  <c r="Q160" i="3" s="1"/>
  <c r="Q90" i="3"/>
  <c r="Q157" i="3" s="1"/>
  <c r="U97" i="3"/>
  <c r="U107" i="3"/>
  <c r="U177" i="3" s="1"/>
  <c r="U75" i="3"/>
  <c r="U142" i="3" s="1"/>
  <c r="U105" i="3"/>
  <c r="Y75" i="3"/>
  <c r="Y142" i="3" s="1"/>
  <c r="Y97" i="3"/>
  <c r="Y85" i="3"/>
  <c r="Y105" i="3"/>
  <c r="W176" i="3"/>
  <c r="W182" i="3" s="1"/>
  <c r="W113" i="3"/>
  <c r="J130" i="3"/>
  <c r="AC83" i="5"/>
  <c r="AC75" i="5"/>
  <c r="AC108" i="5"/>
  <c r="AC93" i="5"/>
  <c r="AC85" i="5"/>
  <c r="AC105" i="5"/>
  <c r="AC90" i="5"/>
  <c r="AC73" i="5"/>
  <c r="AG83" i="5"/>
  <c r="AG75" i="5"/>
  <c r="AG117" i="5"/>
  <c r="AG128" i="5" s="1"/>
  <c r="AG104" i="5"/>
  <c r="AG89" i="5"/>
  <c r="AG72" i="5"/>
  <c r="AG94" i="5"/>
  <c r="AG86" i="5"/>
  <c r="M96" i="6"/>
  <c r="AW93" i="6"/>
  <c r="AW119" i="6" s="1"/>
  <c r="M119" i="6"/>
  <c r="CG93" i="6"/>
  <c r="CG119" i="6" s="1"/>
  <c r="M125" i="6"/>
  <c r="AW99" i="6"/>
  <c r="AW125" i="6" s="1"/>
  <c r="CG99" i="6"/>
  <c r="CG125" i="6" s="1"/>
  <c r="M87" i="6"/>
  <c r="M100" i="6"/>
  <c r="BI87" i="7"/>
  <c r="CS87" i="7"/>
  <c r="N100" i="3"/>
  <c r="N152" i="3"/>
  <c r="N167" i="3" s="1"/>
  <c r="AB195" i="3"/>
  <c r="Z60" i="8" s="1"/>
  <c r="X176" i="3"/>
  <c r="X182" i="3" s="1"/>
  <c r="X113" i="3"/>
  <c r="R195" i="3"/>
  <c r="P60" i="8" s="1"/>
  <c r="R100" i="3"/>
  <c r="V100" i="3"/>
  <c r="M107" i="3"/>
  <c r="M177" i="3" s="1"/>
  <c r="M75" i="3"/>
  <c r="M142" i="3" s="1"/>
  <c r="M85" i="3"/>
  <c r="M109" i="3"/>
  <c r="M179" i="3" s="1"/>
  <c r="M105" i="3"/>
  <c r="CM82" i="7" l="1"/>
  <c r="CS89" i="7"/>
  <c r="BE96" i="7"/>
  <c r="DA104" i="7"/>
  <c r="DA105" i="7" s="1"/>
  <c r="DA111" i="7" s="1"/>
  <c r="AE38" i="8" s="1"/>
  <c r="CI98" i="7"/>
  <c r="BD104" i="7"/>
  <c r="BD110" i="7" s="1"/>
  <c r="R31" i="8" s="1"/>
  <c r="BQ31" i="8" s="1"/>
  <c r="CI89" i="7"/>
  <c r="BG89" i="7"/>
  <c r="CV104" i="7"/>
  <c r="CV110" i="7" s="1"/>
  <c r="Z37" i="8" s="1"/>
  <c r="BY37" i="8" s="1"/>
  <c r="X105" i="7"/>
  <c r="X111" i="7" s="1"/>
  <c r="V26" i="8" s="1"/>
  <c r="BK88" i="7"/>
  <c r="CO97" i="7"/>
  <c r="CM97" i="7"/>
  <c r="BE89" i="7"/>
  <c r="CQ82" i="7"/>
  <c r="AB105" i="7"/>
  <c r="AB111" i="7" s="1"/>
  <c r="Z26" i="8" s="1"/>
  <c r="CG97" i="7"/>
  <c r="BK90" i="7"/>
  <c r="CR104" i="7"/>
  <c r="CR105" i="7" s="1"/>
  <c r="CR111" i="7" s="1"/>
  <c r="V38" i="8" s="1"/>
  <c r="BL104" i="7"/>
  <c r="BL105" i="7" s="1"/>
  <c r="BL111" i="7" s="1"/>
  <c r="Z32" i="8" s="1"/>
  <c r="BC83" i="7"/>
  <c r="CI95" i="7"/>
  <c r="AW98" i="7"/>
  <c r="BJ104" i="7"/>
  <c r="BJ110" i="7" s="1"/>
  <c r="X31" i="8" s="1"/>
  <c r="BW31" i="8" s="1"/>
  <c r="BE99" i="7"/>
  <c r="CO94" i="7"/>
  <c r="CU87" i="7"/>
  <c r="AY82" i="7"/>
  <c r="CM88" i="7"/>
  <c r="CI97" i="7"/>
  <c r="CQ88" i="7"/>
  <c r="CN104" i="7"/>
  <c r="CN105" i="7" s="1"/>
  <c r="CN111" i="7" s="1"/>
  <c r="R38" i="8" s="1"/>
  <c r="CI86" i="7"/>
  <c r="BI97" i="7"/>
  <c r="AY88" i="7"/>
  <c r="BF104" i="7"/>
  <c r="BF110" i="7" s="1"/>
  <c r="T31" i="8" s="1"/>
  <c r="BS31" i="8" s="1"/>
  <c r="CH104" i="7"/>
  <c r="CH110" i="7" s="1"/>
  <c r="L37" i="8" s="1"/>
  <c r="BK37" i="8" s="1"/>
  <c r="AX104" i="7"/>
  <c r="AX110" i="7" s="1"/>
  <c r="L31" i="8" s="1"/>
  <c r="BK31" i="8" s="1"/>
  <c r="CQ91" i="7"/>
  <c r="BI83" i="7"/>
  <c r="T105" i="7"/>
  <c r="T111" i="7" s="1"/>
  <c r="R26" i="8" s="1"/>
  <c r="CO82" i="7"/>
  <c r="CP104" i="7"/>
  <c r="CP105" i="7" s="1"/>
  <c r="CP111" i="7" s="1"/>
  <c r="T38" i="8" s="1"/>
  <c r="BC92" i="7"/>
  <c r="CM92" i="7"/>
  <c r="CT104" i="7"/>
  <c r="CT105" i="7" s="1"/>
  <c r="CT111" i="7" s="1"/>
  <c r="X38" i="8" s="1"/>
  <c r="BC86" i="7"/>
  <c r="CM86" i="7"/>
  <c r="CS88" i="7"/>
  <c r="CU89" i="7"/>
  <c r="BK96" i="7"/>
  <c r="CU96" i="7"/>
  <c r="BB104" i="7"/>
  <c r="BB110" i="7" s="1"/>
  <c r="P31" i="8" s="1"/>
  <c r="BO31" i="8" s="1"/>
  <c r="Y104" i="7"/>
  <c r="Y105" i="7" s="1"/>
  <c r="Y111" i="7" s="1"/>
  <c r="W26" i="8" s="1"/>
  <c r="CU84" i="7"/>
  <c r="CM98" i="7"/>
  <c r="BK94" i="7"/>
  <c r="CU100" i="7"/>
  <c r="AY90" i="7"/>
  <c r="BK83" i="7"/>
  <c r="CW88" i="7"/>
  <c r="CO88" i="7"/>
  <c r="CQ97" i="7"/>
  <c r="BO110" i="7"/>
  <c r="AC31" i="8" s="1"/>
  <c r="S104" i="7"/>
  <c r="S110" i="7" s="1"/>
  <c r="Q25" i="8" s="1"/>
  <c r="BP25" i="8" s="1"/>
  <c r="BC90" i="7"/>
  <c r="BH104" i="7"/>
  <c r="BH110" i="7" s="1"/>
  <c r="V31" i="8" s="1"/>
  <c r="BU31" i="8" s="1"/>
  <c r="AZ104" i="7"/>
  <c r="AZ110" i="7" s="1"/>
  <c r="N31" i="8" s="1"/>
  <c r="BM31" i="8" s="1"/>
  <c r="CQ96" i="7"/>
  <c r="BK95" i="7"/>
  <c r="CU95" i="7"/>
  <c r="BK98" i="7"/>
  <c r="CU98" i="7"/>
  <c r="AY87" i="7"/>
  <c r="CM91" i="7"/>
  <c r="CL104" i="7"/>
  <c r="CL105" i="7" s="1"/>
  <c r="CL111" i="7" s="1"/>
  <c r="P38" i="8" s="1"/>
  <c r="V105" i="7"/>
  <c r="V111" i="7" s="1"/>
  <c r="T26" i="8" s="1"/>
  <c r="AY92" i="7"/>
  <c r="CI92" i="7"/>
  <c r="CM99" i="7"/>
  <c r="AY84" i="7"/>
  <c r="CI84" i="7"/>
  <c r="W104" i="7"/>
  <c r="W105" i="7" s="1"/>
  <c r="W111" i="7" s="1"/>
  <c r="U26" i="8" s="1"/>
  <c r="CJ104" i="7"/>
  <c r="CJ110" i="7" s="1"/>
  <c r="N37" i="8" s="1"/>
  <c r="BM37" i="8" s="1"/>
  <c r="CG100" i="7"/>
  <c r="AW100" i="7"/>
  <c r="CI94" i="7"/>
  <c r="AY94" i="7"/>
  <c r="BK85" i="7"/>
  <c r="CU85" i="7"/>
  <c r="BK92" i="7"/>
  <c r="CU92" i="7"/>
  <c r="BI92" i="7"/>
  <c r="CS92" i="7"/>
  <c r="CI100" i="7"/>
  <c r="AY100" i="7"/>
  <c r="AW84" i="7"/>
  <c r="CG84" i="7"/>
  <c r="Z110" i="7"/>
  <c r="X25" i="8" s="1"/>
  <c r="BW25" i="8" s="1"/>
  <c r="Z105" i="7"/>
  <c r="Z111" i="7" s="1"/>
  <c r="X26" i="8" s="1"/>
  <c r="CG82" i="7"/>
  <c r="AW82" i="7"/>
  <c r="M104" i="7"/>
  <c r="M110" i="7" s="1"/>
  <c r="K25" i="8" s="1"/>
  <c r="BJ25" i="8" s="1"/>
  <c r="CQ86" i="7"/>
  <c r="BG86" i="7"/>
  <c r="BK101" i="7"/>
  <c r="CU101" i="7"/>
  <c r="CI85" i="7"/>
  <c r="AY85" i="7"/>
  <c r="BI86" i="7"/>
  <c r="CS86" i="7"/>
  <c r="CC84" i="7"/>
  <c r="AS84" i="7"/>
  <c r="BI94" i="7"/>
  <c r="CS94" i="7"/>
  <c r="CS100" i="7"/>
  <c r="BI100" i="7"/>
  <c r="BG99" i="7"/>
  <c r="CQ99" i="7"/>
  <c r="BQ104" i="7"/>
  <c r="BQ105" i="7" s="1"/>
  <c r="BQ111" i="7" s="1"/>
  <c r="AE32" i="8" s="1"/>
  <c r="BP96" i="7"/>
  <c r="CZ96" i="7"/>
  <c r="CU99" i="7"/>
  <c r="BK99" i="7"/>
  <c r="CZ84" i="7"/>
  <c r="BP84" i="7"/>
  <c r="BC85" i="7"/>
  <c r="CM85" i="7"/>
  <c r="AW92" i="7"/>
  <c r="CG92" i="7"/>
  <c r="CZ85" i="7"/>
  <c r="BP85" i="7"/>
  <c r="CS99" i="7"/>
  <c r="BI99" i="7"/>
  <c r="AW85" i="7"/>
  <c r="CG85" i="7"/>
  <c r="CS85" i="7"/>
  <c r="BI85" i="7"/>
  <c r="O104" i="7"/>
  <c r="O110" i="7" s="1"/>
  <c r="M25" i="8" s="1"/>
  <c r="BL25" i="8" s="1"/>
  <c r="CU93" i="7"/>
  <c r="BK93" i="7"/>
  <c r="CE97" i="7"/>
  <c r="AU97" i="7"/>
  <c r="CU97" i="7"/>
  <c r="BK97" i="7"/>
  <c r="BG92" i="7"/>
  <c r="CQ92" i="7"/>
  <c r="CU82" i="7"/>
  <c r="BK82" i="7"/>
  <c r="AA104" i="7"/>
  <c r="BG84" i="7"/>
  <c r="CQ84" i="7"/>
  <c r="BM91" i="7"/>
  <c r="CW91" i="7"/>
  <c r="AW86" i="7"/>
  <c r="CG86" i="7"/>
  <c r="CQ85" i="7"/>
  <c r="BG85" i="7"/>
  <c r="BD105" i="7"/>
  <c r="BD111" i="7" s="1"/>
  <c r="R32" i="8" s="1"/>
  <c r="N111" i="5"/>
  <c r="Q98" i="5"/>
  <c r="Q132" i="5" s="1"/>
  <c r="O17" i="8" s="1"/>
  <c r="BN17" i="8" s="1"/>
  <c r="Q99" i="5"/>
  <c r="Q133" i="5" s="1"/>
  <c r="O18" i="8" s="1"/>
  <c r="Z130" i="5"/>
  <c r="X15" i="8" s="1"/>
  <c r="BW15" i="8" s="1"/>
  <c r="Z78" i="5"/>
  <c r="Z131" i="5" s="1"/>
  <c r="X16" i="8" s="1"/>
  <c r="Q134" i="5"/>
  <c r="O19" i="8" s="1"/>
  <c r="BN19" i="8" s="1"/>
  <c r="V98" i="5"/>
  <c r="V121" i="5" s="1"/>
  <c r="V124" i="5" s="1"/>
  <c r="N98" i="5"/>
  <c r="N132" i="5" s="1"/>
  <c r="L17" i="8" s="1"/>
  <c r="BK17" i="8" s="1"/>
  <c r="T98" i="5"/>
  <c r="T99" i="5" s="1"/>
  <c r="T133" i="5" s="1"/>
  <c r="R18" i="8" s="1"/>
  <c r="V77" i="5"/>
  <c r="X111" i="5"/>
  <c r="X134" i="5" s="1"/>
  <c r="V19" i="8" s="1"/>
  <c r="BU19" i="8" s="1"/>
  <c r="V112" i="5"/>
  <c r="V135" i="5" s="1"/>
  <c r="T20" i="8" s="1"/>
  <c r="V134" i="5"/>
  <c r="T19" i="8" s="1"/>
  <c r="BS19" i="8" s="1"/>
  <c r="N99" i="5"/>
  <c r="N133" i="5" s="1"/>
  <c r="L18" i="8" s="1"/>
  <c r="AB112" i="5"/>
  <c r="AB135" i="5" s="1"/>
  <c r="Z20" i="8" s="1"/>
  <c r="AB134" i="5"/>
  <c r="Z19" i="8" s="1"/>
  <c r="BY19" i="8" s="1"/>
  <c r="Z112" i="5"/>
  <c r="Z135" i="5" s="1"/>
  <c r="X20" i="8" s="1"/>
  <c r="Z134" i="5"/>
  <c r="X19" i="8" s="1"/>
  <c r="BW19" i="8" s="1"/>
  <c r="R78" i="5"/>
  <c r="R131" i="5" s="1"/>
  <c r="P16" i="8" s="1"/>
  <c r="R130" i="5"/>
  <c r="P15" i="8" s="1"/>
  <c r="BO15" i="8" s="1"/>
  <c r="V78" i="5"/>
  <c r="V131" i="5" s="1"/>
  <c r="T16" i="8" s="1"/>
  <c r="V130" i="5"/>
  <c r="T15" i="8" s="1"/>
  <c r="BS15" i="8" s="1"/>
  <c r="R99" i="5"/>
  <c r="R133" i="5" s="1"/>
  <c r="P18" i="8" s="1"/>
  <c r="R132" i="5"/>
  <c r="P17" i="8" s="1"/>
  <c r="BO17" i="8" s="1"/>
  <c r="N130" i="5"/>
  <c r="L15" i="8" s="1"/>
  <c r="BK15" i="8" s="1"/>
  <c r="N78" i="5"/>
  <c r="N131" i="5" s="1"/>
  <c r="L16" i="8" s="1"/>
  <c r="N112" i="5"/>
  <c r="N135" i="5" s="1"/>
  <c r="L20" i="8" s="1"/>
  <c r="N134" i="5"/>
  <c r="L19" i="8" s="1"/>
  <c r="BK19" i="8" s="1"/>
  <c r="O99" i="5"/>
  <c r="O133" i="5" s="1"/>
  <c r="M18" i="8" s="1"/>
  <c r="O132" i="5"/>
  <c r="M17" i="8" s="1"/>
  <c r="BL17" i="8" s="1"/>
  <c r="U99" i="5"/>
  <c r="U133" i="5" s="1"/>
  <c r="S18" i="8" s="1"/>
  <c r="X130" i="5"/>
  <c r="V15" i="8" s="1"/>
  <c r="BU15" i="8" s="1"/>
  <c r="M77" i="5"/>
  <c r="M130" i="5" s="1"/>
  <c r="K15" i="8" s="1"/>
  <c r="BJ15" i="8" s="1"/>
  <c r="W134" i="5"/>
  <c r="U19" i="8" s="1"/>
  <c r="BT19" i="8" s="1"/>
  <c r="W112" i="5"/>
  <c r="W135" i="5" s="1"/>
  <c r="U20" i="8" s="1"/>
  <c r="AE77" i="5"/>
  <c r="U130" i="5"/>
  <c r="S15" i="8" s="1"/>
  <c r="BR15" i="8" s="1"/>
  <c r="T134" i="5"/>
  <c r="R19" i="8" s="1"/>
  <c r="BQ19" i="8" s="1"/>
  <c r="R112" i="5"/>
  <c r="R135" i="5" s="1"/>
  <c r="P20" i="8" s="1"/>
  <c r="R134" i="5"/>
  <c r="P19" i="8" s="1"/>
  <c r="BO19" i="8" s="1"/>
  <c r="M98" i="5"/>
  <c r="M111" i="5"/>
  <c r="M134" i="5" s="1"/>
  <c r="K19" i="8" s="1"/>
  <c r="BJ19" i="8" s="1"/>
  <c r="Y111" i="5"/>
  <c r="Y112" i="5" s="1"/>
  <c r="Y135" i="5" s="1"/>
  <c r="W20" i="8" s="1"/>
  <c r="Y77" i="5"/>
  <c r="Y130" i="5" s="1"/>
  <c r="W15" i="8" s="1"/>
  <c r="BV15" i="8" s="1"/>
  <c r="M132" i="5"/>
  <c r="K17" i="8" s="1"/>
  <c r="BJ17" i="8" s="1"/>
  <c r="M99" i="5"/>
  <c r="M133" i="5" s="1"/>
  <c r="K18" i="8" s="1"/>
  <c r="M78" i="5"/>
  <c r="M131" i="5" s="1"/>
  <c r="K16" i="8" s="1"/>
  <c r="Y134" i="5"/>
  <c r="W19" i="8" s="1"/>
  <c r="BV19" i="8" s="1"/>
  <c r="K98" i="5"/>
  <c r="K132" i="5" s="1"/>
  <c r="I17" i="8" s="1"/>
  <c r="U129" i="5"/>
  <c r="S11" i="8" s="1"/>
  <c r="S10" i="8"/>
  <c r="S78" i="5"/>
  <c r="S131" i="5" s="1"/>
  <c r="Q16" i="8" s="1"/>
  <c r="S130" i="5"/>
  <c r="Q15" i="8" s="1"/>
  <c r="BP15" i="8" s="1"/>
  <c r="I111" i="5"/>
  <c r="I134" i="5" s="1"/>
  <c r="G19" i="8" s="1"/>
  <c r="AD77" i="5"/>
  <c r="Y98" i="5"/>
  <c r="AG77" i="5"/>
  <c r="AG130" i="5" s="1"/>
  <c r="AE15" i="8" s="1"/>
  <c r="AC98" i="5"/>
  <c r="I77" i="5"/>
  <c r="I130" i="5" s="1"/>
  <c r="G15" i="8" s="1"/>
  <c r="V10" i="8"/>
  <c r="X129" i="5"/>
  <c r="V11" i="8" s="1"/>
  <c r="X99" i="5"/>
  <c r="X133" i="5" s="1"/>
  <c r="V18" i="8" s="1"/>
  <c r="AE98" i="5"/>
  <c r="AE99" i="5" s="1"/>
  <c r="AE133" i="5" s="1"/>
  <c r="AC18" i="8" s="1"/>
  <c r="N10" i="8"/>
  <c r="P129" i="5"/>
  <c r="N11" i="8" s="1"/>
  <c r="AB78" i="5"/>
  <c r="AB131" i="5" s="1"/>
  <c r="Z16" i="8" s="1"/>
  <c r="AB130" i="5"/>
  <c r="Z15" i="8" s="1"/>
  <c r="BY15" i="8" s="1"/>
  <c r="X112" i="5"/>
  <c r="X135" i="5" s="1"/>
  <c r="V20" i="8" s="1"/>
  <c r="AE142" i="6"/>
  <c r="AC73" i="8" s="1"/>
  <c r="AE131" i="6"/>
  <c r="AE143" i="6" s="1"/>
  <c r="AC74" i="8" s="1"/>
  <c r="Z136" i="6"/>
  <c r="AG78" i="5"/>
  <c r="AG131" i="5" s="1"/>
  <c r="AE16" i="8" s="1"/>
  <c r="AC136" i="6"/>
  <c r="AC105" i="6"/>
  <c r="AC137" i="6" s="1"/>
  <c r="I142" i="6"/>
  <c r="G73" i="8" s="1"/>
  <c r="K99" i="5"/>
  <c r="K133" i="5" s="1"/>
  <c r="I18" i="8" s="1"/>
  <c r="K78" i="5"/>
  <c r="K131" i="5" s="1"/>
  <c r="I16" i="8" s="1"/>
  <c r="K130" i="5"/>
  <c r="I15" i="8" s="1"/>
  <c r="AE78" i="5"/>
  <c r="AE131" i="5" s="1"/>
  <c r="AC16" i="8" s="1"/>
  <c r="AE130" i="5"/>
  <c r="AC15" i="8" s="1"/>
  <c r="AE132" i="5"/>
  <c r="AC17" i="8" s="1"/>
  <c r="M100" i="3"/>
  <c r="M152" i="3"/>
  <c r="M167" i="3" s="1"/>
  <c r="R132" i="3"/>
  <c r="M126" i="6"/>
  <c r="AW100" i="6"/>
  <c r="AW126" i="6" s="1"/>
  <c r="CG100" i="6"/>
  <c r="CG126" i="6" s="1"/>
  <c r="Y100" i="3"/>
  <c r="Y152" i="3"/>
  <c r="Y167" i="3" s="1"/>
  <c r="BB100" i="6"/>
  <c r="BB126" i="6" s="1"/>
  <c r="CL100" i="6"/>
  <c r="CL126" i="6" s="1"/>
  <c r="R126" i="6"/>
  <c r="AC120" i="6"/>
  <c r="CW94" i="6"/>
  <c r="CW120" i="6" s="1"/>
  <c r="BM94" i="6"/>
  <c r="BM120" i="6" s="1"/>
  <c r="BM89" i="7"/>
  <c r="CW89" i="7"/>
  <c r="AS97" i="7"/>
  <c r="CC97" i="7"/>
  <c r="AD193" i="3"/>
  <c r="AB55" i="8" s="1"/>
  <c r="AD147" i="3"/>
  <c r="AD194" i="3" s="1"/>
  <c r="AB56" i="8" s="1"/>
  <c r="BN98" i="7"/>
  <c r="CX98" i="7"/>
  <c r="J123" i="6"/>
  <c r="AT97" i="6"/>
  <c r="AT123" i="6" s="1"/>
  <c r="CD97" i="6"/>
  <c r="CD123" i="6" s="1"/>
  <c r="Z134" i="3"/>
  <c r="BJ93" i="6"/>
  <c r="BJ119" i="6" s="1"/>
  <c r="CT93" i="6"/>
  <c r="CT119" i="6" s="1"/>
  <c r="Z119" i="6"/>
  <c r="H142" i="6"/>
  <c r="F73" i="8" s="1"/>
  <c r="U100" i="3"/>
  <c r="U152" i="3"/>
  <c r="U167" i="3" s="1"/>
  <c r="N134" i="3"/>
  <c r="U146" i="3"/>
  <c r="CL86" i="6"/>
  <c r="CL112" i="6" s="1"/>
  <c r="R112" i="6"/>
  <c r="BB86" i="6"/>
  <c r="BB112" i="6" s="1"/>
  <c r="BN94" i="7"/>
  <c r="CX94" i="7"/>
  <c r="J114" i="6"/>
  <c r="J130" i="6" s="1"/>
  <c r="AT88" i="6"/>
  <c r="AT114" i="6" s="1"/>
  <c r="CD88" i="6"/>
  <c r="AS100" i="7"/>
  <c r="CC100" i="7"/>
  <c r="AB197" i="3"/>
  <c r="Z65" i="8" s="1"/>
  <c r="AW108" i="6"/>
  <c r="DA110" i="7"/>
  <c r="AE37" i="8" s="1"/>
  <c r="N195" i="3"/>
  <c r="L60" i="8" s="1"/>
  <c r="AG98" i="5"/>
  <c r="W134" i="3"/>
  <c r="BE100" i="7"/>
  <c r="CO100" i="7"/>
  <c r="AG136" i="6"/>
  <c r="AG105" i="6"/>
  <c r="AG137" i="6" s="1"/>
  <c r="AD184" i="3"/>
  <c r="AD102" i="3"/>
  <c r="AD115" i="3"/>
  <c r="AD114" i="3" s="1"/>
  <c r="AD135" i="3" s="1"/>
  <c r="AD148" i="3"/>
  <c r="AD169" i="3"/>
  <c r="AC81" i="3"/>
  <c r="G120" i="6"/>
  <c r="CA94" i="6"/>
  <c r="CA120" i="6" s="1"/>
  <c r="AQ94" i="6"/>
  <c r="AQ120" i="6" s="1"/>
  <c r="F124" i="6"/>
  <c r="BZ98" i="6"/>
  <c r="BZ124" i="6" s="1"/>
  <c r="AP98" i="6"/>
  <c r="AP124" i="6" s="1"/>
  <c r="AE113" i="3"/>
  <c r="AE175" i="3"/>
  <c r="AE182" i="3" s="1"/>
  <c r="AF120" i="6"/>
  <c r="CZ94" i="6"/>
  <c r="CZ120" i="6" s="1"/>
  <c r="BP94" i="6"/>
  <c r="BP120" i="6" s="1"/>
  <c r="AF193" i="3"/>
  <c r="AD55" i="8" s="1"/>
  <c r="AF147" i="3"/>
  <c r="AF194" i="3" s="1"/>
  <c r="AD56" i="8" s="1"/>
  <c r="K136" i="6"/>
  <c r="N130" i="3"/>
  <c r="BD142" i="6"/>
  <c r="R81" i="8" s="1"/>
  <c r="BD131" i="6"/>
  <c r="BD143" i="6" s="1"/>
  <c r="R82" i="8" s="1"/>
  <c r="CY105" i="6"/>
  <c r="CY137" i="6" s="1"/>
  <c r="CY136" i="6"/>
  <c r="BJ94" i="6"/>
  <c r="BJ120" i="6" s="1"/>
  <c r="CT94" i="6"/>
  <c r="CT120" i="6" s="1"/>
  <c r="Z120" i="6"/>
  <c r="Q167" i="3"/>
  <c r="DA105" i="6"/>
  <c r="DA137" i="6" s="1"/>
  <c r="DA136" i="6"/>
  <c r="AF134" i="3"/>
  <c r="AF114" i="3"/>
  <c r="AF135" i="3" s="1"/>
  <c r="AD134" i="3"/>
  <c r="AD101" i="3"/>
  <c r="AD133" i="3" s="1"/>
  <c r="AD132" i="3"/>
  <c r="P134" i="3"/>
  <c r="BE88" i="6"/>
  <c r="BE114" i="6" s="1"/>
  <c r="CO88" i="6"/>
  <c r="CO114" i="6" s="1"/>
  <c r="U114" i="6"/>
  <c r="AD130" i="6"/>
  <c r="BQ105" i="6"/>
  <c r="BQ137" i="6" s="1"/>
  <c r="BQ136" i="6"/>
  <c r="AD130" i="5"/>
  <c r="AB15" i="8" s="1"/>
  <c r="AD78" i="5"/>
  <c r="AD131" i="5" s="1"/>
  <c r="AB16" i="8" s="1"/>
  <c r="H130" i="3"/>
  <c r="BP98" i="7"/>
  <c r="CZ98" i="7"/>
  <c r="CE101" i="7"/>
  <c r="AU101" i="7"/>
  <c r="BE109" i="6"/>
  <c r="CZ114" i="6"/>
  <c r="N132" i="3"/>
  <c r="W197" i="3"/>
  <c r="U65" i="8" s="1"/>
  <c r="BA142" i="6"/>
  <c r="O81" i="8" s="1"/>
  <c r="BA131" i="6"/>
  <c r="BA143" i="6" s="1"/>
  <c r="O82" i="8" s="1"/>
  <c r="R110" i="7"/>
  <c r="P25" i="8" s="1"/>
  <c r="BO25" i="8" s="1"/>
  <c r="R105" i="7"/>
  <c r="R111" i="7" s="1"/>
  <c r="P26" i="8" s="1"/>
  <c r="CO92" i="7"/>
  <c r="BE92" i="7"/>
  <c r="Z117" i="6"/>
  <c r="BJ91" i="6"/>
  <c r="BJ117" i="6" s="1"/>
  <c r="CT91" i="6"/>
  <c r="CT117" i="6" s="1"/>
  <c r="AF130" i="5"/>
  <c r="AD15" i="8" s="1"/>
  <c r="AF78" i="5"/>
  <c r="AF131" i="5" s="1"/>
  <c r="AD16" i="8" s="1"/>
  <c r="CX86" i="7"/>
  <c r="BN86" i="7"/>
  <c r="CC136" i="6"/>
  <c r="E136" i="6"/>
  <c r="AS95" i="7"/>
  <c r="AS104" i="7" s="1"/>
  <c r="CC95" i="7"/>
  <c r="Z197" i="3"/>
  <c r="X65" i="8" s="1"/>
  <c r="AW90" i="6"/>
  <c r="AW116" i="6" s="1"/>
  <c r="M116" i="6"/>
  <c r="CG90" i="6"/>
  <c r="CG116" i="6" s="1"/>
  <c r="AC77" i="5"/>
  <c r="CY130" i="6"/>
  <c r="CO93" i="7"/>
  <c r="BE93" i="7"/>
  <c r="BM97" i="6"/>
  <c r="BM123" i="6" s="1"/>
  <c r="CW97" i="6"/>
  <c r="CW123" i="6" s="1"/>
  <c r="AC123" i="6"/>
  <c r="AG131" i="6"/>
  <c r="AG143" i="6" s="1"/>
  <c r="AE74" i="8" s="1"/>
  <c r="AG142" i="6"/>
  <c r="AE73" i="8" s="1"/>
  <c r="Q100" i="3"/>
  <c r="I136" i="6"/>
  <c r="N197" i="3"/>
  <c r="L65" i="8" s="1"/>
  <c r="Y130" i="3"/>
  <c r="U79" i="3"/>
  <c r="BA104" i="7"/>
  <c r="Z116" i="6"/>
  <c r="BJ90" i="6"/>
  <c r="BJ116" i="6" s="1"/>
  <c r="CT90" i="6"/>
  <c r="CT116" i="6" s="1"/>
  <c r="L130" i="3"/>
  <c r="BN96" i="7"/>
  <c r="CX96" i="7"/>
  <c r="CZ104" i="7"/>
  <c r="CE83" i="7"/>
  <c r="AU83" i="7"/>
  <c r="BB85" i="6"/>
  <c r="BB111" i="6" s="1"/>
  <c r="CL85" i="6"/>
  <c r="CL111" i="6" s="1"/>
  <c r="R111" i="6"/>
  <c r="W195" i="3"/>
  <c r="U60" i="8" s="1"/>
  <c r="BE98" i="7"/>
  <c r="CO98" i="7"/>
  <c r="AC152" i="3"/>
  <c r="AC167" i="3" s="1"/>
  <c r="AC100" i="3"/>
  <c r="AG129" i="5"/>
  <c r="AE11" i="8" s="1"/>
  <c r="AE10" i="8"/>
  <c r="BB93" i="6"/>
  <c r="BB119" i="6" s="1"/>
  <c r="CL93" i="6"/>
  <c r="CL119" i="6" s="1"/>
  <c r="R119" i="6"/>
  <c r="AG175" i="3"/>
  <c r="AG182" i="3" s="1"/>
  <c r="AG113" i="3"/>
  <c r="AE152" i="3"/>
  <c r="AE167" i="3" s="1"/>
  <c r="AE100" i="3"/>
  <c r="BN97" i="7"/>
  <c r="CX97" i="7"/>
  <c r="AE80" i="3"/>
  <c r="AE131" i="3" s="1"/>
  <c r="AE130" i="3"/>
  <c r="J125" i="6"/>
  <c r="AT99" i="6"/>
  <c r="AT125" i="6" s="1"/>
  <c r="CD99" i="6"/>
  <c r="CD125" i="6" s="1"/>
  <c r="CC130" i="6"/>
  <c r="AU84" i="7"/>
  <c r="CE84" i="7"/>
  <c r="BY108" i="6"/>
  <c r="BY130" i="6" s="1"/>
  <c r="BY104" i="6"/>
  <c r="CE100" i="7"/>
  <c r="AU100" i="7"/>
  <c r="AE111" i="5"/>
  <c r="AC113" i="3"/>
  <c r="AC175" i="3"/>
  <c r="AC182" i="3" s="1"/>
  <c r="AG186" i="3"/>
  <c r="AG191" i="3" s="1"/>
  <c r="AG129" i="3"/>
  <c r="AE49" i="8" s="1"/>
  <c r="AG192" i="3"/>
  <c r="AG128" i="3"/>
  <c r="AE48" i="8" s="1"/>
  <c r="CW90" i="7"/>
  <c r="BM90" i="7"/>
  <c r="AS104" i="6"/>
  <c r="K111" i="5"/>
  <c r="CF130" i="6"/>
  <c r="Q182" i="3"/>
  <c r="AG167" i="3"/>
  <c r="CE109" i="6"/>
  <c r="CE130" i="6" s="1"/>
  <c r="CE104" i="6"/>
  <c r="X132" i="3"/>
  <c r="T134" i="3"/>
  <c r="S195" i="3"/>
  <c r="Q60" i="8" s="1"/>
  <c r="AW98" i="6"/>
  <c r="AW124" i="6" s="1"/>
  <c r="CG98" i="6"/>
  <c r="CG124" i="6" s="1"/>
  <c r="M124" i="6"/>
  <c r="AA134" i="3"/>
  <c r="AZ136" i="6"/>
  <c r="BK136" i="6"/>
  <c r="BE93" i="6"/>
  <c r="BE119" i="6" s="1"/>
  <c r="CO93" i="6"/>
  <c r="CO119" i="6" s="1"/>
  <c r="U119" i="6"/>
  <c r="BE97" i="6"/>
  <c r="BE123" i="6" s="1"/>
  <c r="CO97" i="6"/>
  <c r="CO123" i="6" s="1"/>
  <c r="U123" i="6"/>
  <c r="CO87" i="7"/>
  <c r="BE87" i="7"/>
  <c r="AC125" i="6"/>
  <c r="CW99" i="6"/>
  <c r="CW125" i="6" s="1"/>
  <c r="BM99" i="6"/>
  <c r="BM125" i="6" s="1"/>
  <c r="AR130" i="6"/>
  <c r="BZ108" i="6"/>
  <c r="BM108" i="6"/>
  <c r="CW101" i="7"/>
  <c r="BM101" i="7"/>
  <c r="CE89" i="7"/>
  <c r="AU89" i="7"/>
  <c r="Y146" i="3"/>
  <c r="AY136" i="6"/>
  <c r="BB98" i="6"/>
  <c r="BB124" i="6" s="1"/>
  <c r="CL98" i="6"/>
  <c r="CL124" i="6" s="1"/>
  <c r="R124" i="6"/>
  <c r="BE95" i="7"/>
  <c r="CO95" i="7"/>
  <c r="Q110" i="7"/>
  <c r="O25" i="8" s="1"/>
  <c r="BN25" i="8" s="1"/>
  <c r="Q105" i="7"/>
  <c r="Q111" i="7" s="1"/>
  <c r="O26" i="8" s="1"/>
  <c r="AA106" i="6"/>
  <c r="BL106" i="6"/>
  <c r="AB105" i="6"/>
  <c r="AB137" i="6" s="1"/>
  <c r="CX108" i="6"/>
  <c r="CX130" i="6" s="1"/>
  <c r="CX104" i="6"/>
  <c r="AF112" i="5"/>
  <c r="AF135" i="5" s="1"/>
  <c r="AD20" i="8" s="1"/>
  <c r="AF134" i="5"/>
  <c r="AD19" i="8" s="1"/>
  <c r="J104" i="6"/>
  <c r="CX83" i="7"/>
  <c r="BN83" i="7"/>
  <c r="CW97" i="7"/>
  <c r="BM97" i="7"/>
  <c r="BP104" i="7"/>
  <c r="J115" i="6"/>
  <c r="AT89" i="6"/>
  <c r="AT115" i="6" s="1"/>
  <c r="AT130" i="6" s="1"/>
  <c r="CD89" i="6"/>
  <c r="CD115" i="6" s="1"/>
  <c r="AU99" i="7"/>
  <c r="CE99" i="7"/>
  <c r="CB104" i="6"/>
  <c r="AU88" i="7"/>
  <c r="CE88" i="7"/>
  <c r="F122" i="6"/>
  <c r="AP96" i="6"/>
  <c r="AP122" i="6" s="1"/>
  <c r="BZ96" i="6"/>
  <c r="BZ122" i="6" s="1"/>
  <c r="R197" i="3"/>
  <c r="P65" i="8" s="1"/>
  <c r="CG108" i="6"/>
  <c r="AC111" i="5"/>
  <c r="W132" i="3"/>
  <c r="S197" i="3"/>
  <c r="Q65" i="8" s="1"/>
  <c r="BJ108" i="6"/>
  <c r="BN90" i="7"/>
  <c r="CX90" i="7"/>
  <c r="CA108" i="6"/>
  <c r="AV109" i="6"/>
  <c r="AV130" i="6" s="1"/>
  <c r="AV104" i="6"/>
  <c r="X134" i="3"/>
  <c r="CG96" i="6"/>
  <c r="CG122" i="6" s="1"/>
  <c r="AW96" i="6"/>
  <c r="AW122" i="6" s="1"/>
  <c r="M122" i="6"/>
  <c r="AC99" i="5"/>
  <c r="AC133" i="5" s="1"/>
  <c r="AA18" i="8" s="1"/>
  <c r="AC132" i="5"/>
  <c r="AA17" i="8" s="1"/>
  <c r="BA136" i="6"/>
  <c r="CO101" i="6"/>
  <c r="CO127" i="6" s="1"/>
  <c r="BE101" i="6"/>
  <c r="BE127" i="6" s="1"/>
  <c r="U127" i="6"/>
  <c r="AE105" i="6"/>
  <c r="AE137" i="6" s="1"/>
  <c r="AE136" i="6"/>
  <c r="BN88" i="7"/>
  <c r="CX88" i="7"/>
  <c r="G126" i="6"/>
  <c r="AQ100" i="6"/>
  <c r="AQ126" i="6" s="1"/>
  <c r="CA100" i="6"/>
  <c r="CA126" i="6" s="1"/>
  <c r="AO108" i="6"/>
  <c r="AO130" i="6" s="1"/>
  <c r="AO104" i="6"/>
  <c r="BO136" i="6"/>
  <c r="BO105" i="6"/>
  <c r="BO137" i="6" s="1"/>
  <c r="AF129" i="3"/>
  <c r="AD49" i="8" s="1"/>
  <c r="AF192" i="3"/>
  <c r="AF128" i="3"/>
  <c r="AD48" i="8" s="1"/>
  <c r="AF186" i="3"/>
  <c r="AF191" i="3" s="1"/>
  <c r="CX92" i="7"/>
  <c r="BN92" i="7"/>
  <c r="G115" i="6"/>
  <c r="AQ89" i="6"/>
  <c r="AQ115" i="6" s="1"/>
  <c r="CA89" i="6"/>
  <c r="CA115" i="6" s="1"/>
  <c r="AC104" i="7"/>
  <c r="AW86" i="6"/>
  <c r="AW112" i="6" s="1"/>
  <c r="M112" i="6"/>
  <c r="CG86" i="6"/>
  <c r="CG112" i="6" s="1"/>
  <c r="Q193" i="3"/>
  <c r="O55" i="8" s="1"/>
  <c r="BE91" i="7"/>
  <c r="CO91" i="7"/>
  <c r="O195" i="3"/>
  <c r="M60" i="8" s="1"/>
  <c r="BJ87" i="6"/>
  <c r="BJ113" i="6" s="1"/>
  <c r="CT87" i="6"/>
  <c r="CT113" i="6" s="1"/>
  <c r="Z113" i="6"/>
  <c r="AP108" i="6"/>
  <c r="AC79" i="3"/>
  <c r="AC139" i="3"/>
  <c r="AC146" i="3" s="1"/>
  <c r="BC142" i="6"/>
  <c r="Q81" i="8" s="1"/>
  <c r="BC131" i="6"/>
  <c r="BC143" i="6" s="1"/>
  <c r="Q82" i="8" s="1"/>
  <c r="AC124" i="6"/>
  <c r="CW98" i="6"/>
  <c r="CW124" i="6" s="1"/>
  <c r="BM98" i="6"/>
  <c r="BM124" i="6" s="1"/>
  <c r="G104" i="6"/>
  <c r="F120" i="6"/>
  <c r="AP94" i="6"/>
  <c r="AP120" i="6" s="1"/>
  <c r="BZ94" i="6"/>
  <c r="BZ120" i="6" s="1"/>
  <c r="X197" i="3"/>
  <c r="V65" i="8" s="1"/>
  <c r="AW87" i="6"/>
  <c r="AW113" i="6" s="1"/>
  <c r="CG87" i="6"/>
  <c r="CG113" i="6" s="1"/>
  <c r="M113" i="6"/>
  <c r="BE90" i="6"/>
  <c r="BE116" i="6" s="1"/>
  <c r="U116" i="6"/>
  <c r="U130" i="6" s="1"/>
  <c r="CO90" i="6"/>
  <c r="CO116" i="6" s="1"/>
  <c r="AC119" i="6"/>
  <c r="BM93" i="6"/>
  <c r="BM119" i="6" s="1"/>
  <c r="CW93" i="6"/>
  <c r="CW119" i="6" s="1"/>
  <c r="CT97" i="6"/>
  <c r="CT123" i="6" s="1"/>
  <c r="BJ97" i="6"/>
  <c r="BJ123" i="6" s="1"/>
  <c r="Z123" i="6"/>
  <c r="AF100" i="3"/>
  <c r="AF152" i="3"/>
  <c r="AF167" i="3" s="1"/>
  <c r="BM96" i="7"/>
  <c r="CW96" i="7"/>
  <c r="CE92" i="7"/>
  <c r="AU92" i="7"/>
  <c r="BO130" i="6"/>
  <c r="AD130" i="3"/>
  <c r="AD80" i="3"/>
  <c r="AD131" i="3" s="1"/>
  <c r="AF119" i="6"/>
  <c r="AF130" i="6" s="1"/>
  <c r="BP93" i="6"/>
  <c r="BP119" i="6" s="1"/>
  <c r="BP130" i="6" s="1"/>
  <c r="CZ93" i="6"/>
  <c r="CZ119" i="6" s="1"/>
  <c r="J127" i="6"/>
  <c r="AT101" i="6"/>
  <c r="AT127" i="6" s="1"/>
  <c r="CD101" i="6"/>
  <c r="CD127" i="6" s="1"/>
  <c r="G127" i="6"/>
  <c r="AQ101" i="6"/>
  <c r="AQ127" i="6" s="1"/>
  <c r="CA101" i="6"/>
  <c r="CA127" i="6" s="1"/>
  <c r="AF79" i="3"/>
  <c r="K142" i="6"/>
  <c r="I73" i="8" s="1"/>
  <c r="N193" i="3"/>
  <c r="L55" i="8" s="1"/>
  <c r="AW83" i="6"/>
  <c r="AW109" i="6" s="1"/>
  <c r="M109" i="6"/>
  <c r="CG83" i="6"/>
  <c r="CG109" i="6" s="1"/>
  <c r="AC116" i="6"/>
  <c r="BM90" i="6"/>
  <c r="BM116" i="6" s="1"/>
  <c r="CW90" i="6"/>
  <c r="CW116" i="6" s="1"/>
  <c r="O132" i="3"/>
  <c r="AR104" i="6"/>
  <c r="F118" i="6"/>
  <c r="F130" i="6" s="1"/>
  <c r="AP92" i="6"/>
  <c r="AP118" i="6" s="1"/>
  <c r="BZ92" i="6"/>
  <c r="BZ118" i="6" s="1"/>
  <c r="U104" i="7"/>
  <c r="DA130" i="6"/>
  <c r="AF183" i="3"/>
  <c r="AF198" i="3" s="1"/>
  <c r="AD66" i="8" s="1"/>
  <c r="AF197" i="3"/>
  <c r="AD65" i="8" s="1"/>
  <c r="BN100" i="7"/>
  <c r="CX100" i="7"/>
  <c r="P197" i="3"/>
  <c r="N65" i="8" s="1"/>
  <c r="CL95" i="6"/>
  <c r="CL121" i="6" s="1"/>
  <c r="BB95" i="6"/>
  <c r="BB121" i="6" s="1"/>
  <c r="R121" i="6"/>
  <c r="AD136" i="6"/>
  <c r="AD105" i="6"/>
  <c r="AD137" i="6" s="1"/>
  <c r="BQ142" i="6"/>
  <c r="AE81" i="8" s="1"/>
  <c r="BQ131" i="6"/>
  <c r="BQ143" i="6" s="1"/>
  <c r="AE82" i="8" s="1"/>
  <c r="CX99" i="7"/>
  <c r="BN99" i="7"/>
  <c r="CB130" i="6"/>
  <c r="CC104" i="7"/>
  <c r="M79" i="3"/>
  <c r="M139" i="3"/>
  <c r="M146" i="3" s="1"/>
  <c r="R134" i="3"/>
  <c r="M104" i="6"/>
  <c r="U117" i="6"/>
  <c r="BE91" i="6"/>
  <c r="BE117" i="6" s="1"/>
  <c r="CO91" i="6"/>
  <c r="CO117" i="6" s="1"/>
  <c r="CO109" i="6"/>
  <c r="S134" i="3"/>
  <c r="M175" i="3"/>
  <c r="M182" i="3" s="1"/>
  <c r="M113" i="3"/>
  <c r="CV105" i="7"/>
  <c r="CV111" i="7" s="1"/>
  <c r="Z38" i="8" s="1"/>
  <c r="CO101" i="7"/>
  <c r="BE101" i="7"/>
  <c r="AC113" i="6"/>
  <c r="AC130" i="6" s="1"/>
  <c r="CW87" i="6"/>
  <c r="CW113" i="6" s="1"/>
  <c r="BM87" i="6"/>
  <c r="BM113" i="6" s="1"/>
  <c r="CT100" i="6"/>
  <c r="CT126" i="6" s="1"/>
  <c r="BJ100" i="6"/>
  <c r="BJ126" i="6" s="1"/>
  <c r="Z126" i="6"/>
  <c r="V132" i="3"/>
  <c r="Y113" i="3"/>
  <c r="Y175" i="3"/>
  <c r="Y182" i="3" s="1"/>
  <c r="U113" i="3"/>
  <c r="U175" i="3"/>
  <c r="U182" i="3" s="1"/>
  <c r="CY105" i="7"/>
  <c r="CY111" i="7" s="1"/>
  <c r="AC38" i="8" s="1"/>
  <c r="CY110" i="7"/>
  <c r="AC37" i="8" s="1"/>
  <c r="BB89" i="6"/>
  <c r="BB115" i="6" s="1"/>
  <c r="CL89" i="6"/>
  <c r="CL115" i="6" s="1"/>
  <c r="R115" i="6"/>
  <c r="CO83" i="7"/>
  <c r="BE83" i="7"/>
  <c r="AC115" i="6"/>
  <c r="CW89" i="6"/>
  <c r="CW115" i="6" s="1"/>
  <c r="BM89" i="6"/>
  <c r="BM115" i="6" s="1"/>
  <c r="AC114" i="6"/>
  <c r="BM88" i="6"/>
  <c r="BM114" i="6" s="1"/>
  <c r="CW88" i="6"/>
  <c r="CW114" i="6" s="1"/>
  <c r="CT88" i="6"/>
  <c r="CT114" i="6" s="1"/>
  <c r="BJ88" i="6"/>
  <c r="BJ114" i="6" s="1"/>
  <c r="Z114" i="6"/>
  <c r="Z130" i="6" s="1"/>
  <c r="AG139" i="3"/>
  <c r="AG146" i="3" s="1"/>
  <c r="AG79" i="3"/>
  <c r="AD98" i="5"/>
  <c r="AD111" i="5"/>
  <c r="CX91" i="7"/>
  <c r="BN91" i="7"/>
  <c r="AE193" i="3"/>
  <c r="AC55" i="8" s="1"/>
  <c r="AE147" i="3"/>
  <c r="AE194" i="3" s="1"/>
  <c r="AC56" i="8" s="1"/>
  <c r="G123" i="6"/>
  <c r="AQ97" i="6"/>
  <c r="AQ123" i="6" s="1"/>
  <c r="CA97" i="6"/>
  <c r="CA123" i="6" s="1"/>
  <c r="G114" i="6"/>
  <c r="AQ88" i="6"/>
  <c r="AQ114" i="6" s="1"/>
  <c r="CA88" i="6"/>
  <c r="CA114" i="6" s="1"/>
  <c r="E130" i="6"/>
  <c r="I98" i="5"/>
  <c r="AF132" i="5"/>
  <c r="AD17" i="8" s="1"/>
  <c r="AF99" i="5"/>
  <c r="AF133" i="5" s="1"/>
  <c r="AD18" i="8" s="1"/>
  <c r="CX93" i="7"/>
  <c r="BN93" i="7"/>
  <c r="AD104" i="7"/>
  <c r="CW100" i="7"/>
  <c r="BM100" i="7"/>
  <c r="AS130" i="6"/>
  <c r="CE95" i="7"/>
  <c r="AU95" i="7"/>
  <c r="CF104" i="6"/>
  <c r="Q113" i="3"/>
  <c r="AG100" i="3"/>
  <c r="AG110" i="7"/>
  <c r="AE25" i="8" s="1"/>
  <c r="AG105" i="7"/>
  <c r="AG111" i="7" s="1"/>
  <c r="AE26" i="8" s="1"/>
  <c r="AU109" i="6"/>
  <c r="AU130" i="6" s="1"/>
  <c r="AU104" i="6"/>
  <c r="T132" i="3"/>
  <c r="T197" i="3"/>
  <c r="R65" i="8" s="1"/>
  <c r="AG111" i="5"/>
  <c r="AA197" i="3"/>
  <c r="Y65" i="8" s="1"/>
  <c r="Q130" i="3"/>
  <c r="BD136" i="6"/>
  <c r="AZ142" i="6"/>
  <c r="N81" i="8" s="1"/>
  <c r="AZ131" i="6"/>
  <c r="AZ143" i="6" s="1"/>
  <c r="N82" i="8" s="1"/>
  <c r="BK142" i="6"/>
  <c r="Y81" i="8" s="1"/>
  <c r="BK131" i="6"/>
  <c r="BK143" i="6" s="1"/>
  <c r="Y82" i="8" s="1"/>
  <c r="CO99" i="6"/>
  <c r="CO125" i="6" s="1"/>
  <c r="BE99" i="6"/>
  <c r="BE125" i="6" s="1"/>
  <c r="U125" i="6"/>
  <c r="BB82" i="6"/>
  <c r="CL82" i="6"/>
  <c r="R108" i="6"/>
  <c r="R104" i="6"/>
  <c r="CO90" i="7"/>
  <c r="BE90" i="7"/>
  <c r="BM100" i="6"/>
  <c r="BM126" i="6" s="1"/>
  <c r="AC126" i="6"/>
  <c r="CW100" i="6"/>
  <c r="CW126" i="6" s="1"/>
  <c r="K104" i="7"/>
  <c r="F104" i="6"/>
  <c r="CW108" i="6"/>
  <c r="AD197" i="3"/>
  <c r="AB65" i="8" s="1"/>
  <c r="AD183" i="3"/>
  <c r="AD198" i="3" s="1"/>
  <c r="AB66" i="8" s="1"/>
  <c r="AD195" i="3"/>
  <c r="AB60" i="8" s="1"/>
  <c r="AD168" i="3"/>
  <c r="AD196" i="3" s="1"/>
  <c r="AB61" i="8" s="1"/>
  <c r="BC136" i="6"/>
  <c r="AY142" i="6"/>
  <c r="M81" i="8" s="1"/>
  <c r="AY131" i="6"/>
  <c r="AY143" i="6" s="1"/>
  <c r="M82" i="8" s="1"/>
  <c r="CL83" i="6"/>
  <c r="CL109" i="6" s="1"/>
  <c r="BB83" i="6"/>
  <c r="BB109" i="6" s="1"/>
  <c r="R109" i="6"/>
  <c r="CK104" i="7"/>
  <c r="BN108" i="6"/>
  <c r="BN130" i="6" s="1"/>
  <c r="BN104" i="6"/>
  <c r="CW91" i="6"/>
  <c r="CW117" i="6" s="1"/>
  <c r="AC117" i="6"/>
  <c r="BM91" i="6"/>
  <c r="BM117" i="6" s="1"/>
  <c r="BP104" i="6"/>
  <c r="CX89" i="7"/>
  <c r="BN89" i="7"/>
  <c r="CW94" i="7"/>
  <c r="BM94" i="7"/>
  <c r="AF104" i="7"/>
  <c r="J121" i="6"/>
  <c r="AT95" i="6"/>
  <c r="AT121" i="6" s="1"/>
  <c r="CD95" i="6"/>
  <c r="CD121" i="6" s="1"/>
  <c r="G113" i="6"/>
  <c r="G130" i="6" s="1"/>
  <c r="AQ87" i="6"/>
  <c r="AQ113" i="6" s="1"/>
  <c r="CA87" i="6"/>
  <c r="CA113" i="6" s="1"/>
  <c r="AU91" i="7"/>
  <c r="CE91" i="7"/>
  <c r="CE104" i="7" s="1"/>
  <c r="I104" i="7"/>
  <c r="L136" i="6"/>
  <c r="AX132" i="6"/>
  <c r="N131" i="6"/>
  <c r="N143" i="6" s="1"/>
  <c r="L74" i="8" s="1"/>
  <c r="M132" i="6"/>
  <c r="AB134" i="3"/>
  <c r="M130" i="6"/>
  <c r="U104" i="6"/>
  <c r="BJ98" i="6"/>
  <c r="BJ124" i="6" s="1"/>
  <c r="CT98" i="6"/>
  <c r="CT124" i="6" s="1"/>
  <c r="Z124" i="6"/>
  <c r="CT104" i="6"/>
  <c r="CT108" i="6"/>
  <c r="CT130" i="6" s="1"/>
  <c r="AQ108" i="6"/>
  <c r="AQ130" i="6" s="1"/>
  <c r="AQ104" i="6"/>
  <c r="J126" i="6"/>
  <c r="AT100" i="6"/>
  <c r="AT126" i="6" s="1"/>
  <c r="CD100" i="6"/>
  <c r="CD126" i="6" s="1"/>
  <c r="L130" i="6"/>
  <c r="AF104" i="6"/>
  <c r="V99" i="5" l="1"/>
  <c r="V133" i="5" s="1"/>
  <c r="T18" i="8" s="1"/>
  <c r="S105" i="7"/>
  <c r="S111" i="7" s="1"/>
  <c r="Q26" i="8" s="1"/>
  <c r="BQ110" i="7"/>
  <c r="AE31" i="8" s="1"/>
  <c r="BB105" i="7"/>
  <c r="BB111" i="7" s="1"/>
  <c r="P32" i="8" s="1"/>
  <c r="W110" i="7"/>
  <c r="U25" i="8" s="1"/>
  <c r="BT25" i="8" s="1"/>
  <c r="CN110" i="7"/>
  <c r="R37" i="8" s="1"/>
  <c r="BQ37" i="8" s="1"/>
  <c r="BN104" i="7"/>
  <c r="BN105" i="7" s="1"/>
  <c r="BN111" i="7" s="1"/>
  <c r="AB32" i="8" s="1"/>
  <c r="BF105" i="7"/>
  <c r="BF111" i="7" s="1"/>
  <c r="T32" i="8" s="1"/>
  <c r="CR110" i="7"/>
  <c r="V37" i="8" s="1"/>
  <c r="BU37" i="8" s="1"/>
  <c r="BJ105" i="7"/>
  <c r="BJ111" i="7" s="1"/>
  <c r="X32" i="8" s="1"/>
  <c r="BL110" i="7"/>
  <c r="Z31" i="8" s="1"/>
  <c r="BY31" i="8" s="1"/>
  <c r="Y110" i="7"/>
  <c r="W25" i="8" s="1"/>
  <c r="BV25" i="8" s="1"/>
  <c r="CT110" i="7"/>
  <c r="X37" i="8" s="1"/>
  <c r="BW37" i="8" s="1"/>
  <c r="CP110" i="7"/>
  <c r="T37" i="8" s="1"/>
  <c r="BS37" i="8" s="1"/>
  <c r="BC104" i="7"/>
  <c r="BC105" i="7" s="1"/>
  <c r="BC111" i="7" s="1"/>
  <c r="Q32" i="8" s="1"/>
  <c r="BI104" i="7"/>
  <c r="BI105" i="7" s="1"/>
  <c r="BI111" i="7" s="1"/>
  <c r="W32" i="8" s="1"/>
  <c r="BH105" i="7"/>
  <c r="BH111" i="7" s="1"/>
  <c r="V32" i="8" s="1"/>
  <c r="CL110" i="7"/>
  <c r="P37" i="8" s="1"/>
  <c r="BO37" i="8" s="1"/>
  <c r="CS104" i="7"/>
  <c r="CS105" i="7" s="1"/>
  <c r="CS111" i="7" s="1"/>
  <c r="W38" i="8" s="1"/>
  <c r="CQ104" i="7"/>
  <c r="CQ105" i="7" s="1"/>
  <c r="CQ111" i="7" s="1"/>
  <c r="U38" i="8" s="1"/>
  <c r="CU104" i="7"/>
  <c r="CM104" i="7"/>
  <c r="CI104" i="7"/>
  <c r="CI110" i="7" s="1"/>
  <c r="M37" i="8" s="1"/>
  <c r="BL37" i="8" s="1"/>
  <c r="CX104" i="7"/>
  <c r="CX110" i="7" s="1"/>
  <c r="AB37" i="8" s="1"/>
  <c r="BM104" i="7"/>
  <c r="BM110" i="7" s="1"/>
  <c r="AA31" i="8" s="1"/>
  <c r="BG104" i="7"/>
  <c r="BC110" i="7"/>
  <c r="Q31" i="8" s="1"/>
  <c r="BP31" i="8" s="1"/>
  <c r="CW104" i="7"/>
  <c r="CW105" i="7" s="1"/>
  <c r="CW111" i="7" s="1"/>
  <c r="AA38" i="8" s="1"/>
  <c r="AA110" i="7"/>
  <c r="Y25" i="8" s="1"/>
  <c r="BX25" i="8" s="1"/>
  <c r="AA105" i="7"/>
  <c r="AA111" i="7" s="1"/>
  <c r="Y26" i="8" s="1"/>
  <c r="AW104" i="7"/>
  <c r="AW110" i="7" s="1"/>
  <c r="K31" i="8" s="1"/>
  <c r="BJ31" i="8" s="1"/>
  <c r="BK104" i="7"/>
  <c r="AY104" i="7"/>
  <c r="AY110" i="7" s="1"/>
  <c r="M31" i="8" s="1"/>
  <c r="BL31" i="8" s="1"/>
  <c r="CG104" i="7"/>
  <c r="CG110" i="7" s="1"/>
  <c r="K37" i="8" s="1"/>
  <c r="BJ37" i="8" s="1"/>
  <c r="BE104" i="7"/>
  <c r="BE105" i="7" s="1"/>
  <c r="BE111" i="7" s="1"/>
  <c r="S32" i="8" s="1"/>
  <c r="AU104" i="7"/>
  <c r="CO104" i="7"/>
  <c r="CO105" i="7" s="1"/>
  <c r="CO111" i="7" s="1"/>
  <c r="S38" i="8" s="1"/>
  <c r="Y78" i="5"/>
  <c r="Y131" i="5" s="1"/>
  <c r="W16" i="8" s="1"/>
  <c r="I112" i="5"/>
  <c r="I135" i="5" s="1"/>
  <c r="G20" i="8" s="1"/>
  <c r="T132" i="5"/>
  <c r="R17" i="8" s="1"/>
  <c r="BQ17" i="8" s="1"/>
  <c r="V132" i="5"/>
  <c r="T17" i="8" s="1"/>
  <c r="BS17" i="8" s="1"/>
  <c r="M112" i="5"/>
  <c r="M135" i="5" s="1"/>
  <c r="K20" i="8" s="1"/>
  <c r="Y132" i="5"/>
  <c r="W17" i="8" s="1"/>
  <c r="BV17" i="8" s="1"/>
  <c r="Y99" i="5"/>
  <c r="Y133" i="5" s="1"/>
  <c r="W18" i="8" s="1"/>
  <c r="I78" i="5"/>
  <c r="I131" i="5" s="1"/>
  <c r="G16" i="8" s="1"/>
  <c r="G142" i="6"/>
  <c r="E73" i="8" s="1"/>
  <c r="Z142" i="6"/>
  <c r="X73" i="8" s="1"/>
  <c r="Z131" i="6"/>
  <c r="Z143" i="6" s="1"/>
  <c r="X74" i="8" s="1"/>
  <c r="U142" i="6"/>
  <c r="S73" i="8" s="1"/>
  <c r="U131" i="6"/>
  <c r="U143" i="6" s="1"/>
  <c r="S74" i="8" s="1"/>
  <c r="AT142" i="6"/>
  <c r="H81" i="8" s="1"/>
  <c r="J142" i="6"/>
  <c r="H73" i="8" s="1"/>
  <c r="BP142" i="6"/>
  <c r="AD81" i="8" s="1"/>
  <c r="BP131" i="6"/>
  <c r="BP143" i="6" s="1"/>
  <c r="AD82" i="8" s="1"/>
  <c r="CE110" i="7"/>
  <c r="AF131" i="6"/>
  <c r="AF143" i="6" s="1"/>
  <c r="AD74" i="8" s="1"/>
  <c r="AF142" i="6"/>
  <c r="AD73" i="8" s="1"/>
  <c r="AU110" i="7"/>
  <c r="AC142" i="6"/>
  <c r="AA73" i="8" s="1"/>
  <c r="AC131" i="6"/>
  <c r="AC143" i="6" s="1"/>
  <c r="AA74" i="8" s="1"/>
  <c r="F142" i="6"/>
  <c r="D73" i="8" s="1"/>
  <c r="AQ136" i="6"/>
  <c r="BP136" i="6"/>
  <c r="BP105" i="6"/>
  <c r="BP137" i="6" s="1"/>
  <c r="AQ142" i="6"/>
  <c r="E81" i="8" s="1"/>
  <c r="U136" i="6"/>
  <c r="L132" i="6"/>
  <c r="AW132" i="6"/>
  <c r="CG132" i="6" s="1"/>
  <c r="BN142" i="6"/>
  <c r="AB81" i="8" s="1"/>
  <c r="BN131" i="6"/>
  <c r="BN143" i="6" s="1"/>
  <c r="AB82" i="8" s="1"/>
  <c r="F136" i="6"/>
  <c r="R130" i="6"/>
  <c r="AG80" i="3"/>
  <c r="AG131" i="3" s="1"/>
  <c r="AG130" i="3"/>
  <c r="Y197" i="3"/>
  <c r="W65" i="8" s="1"/>
  <c r="M197" i="3"/>
  <c r="K65" i="8" s="1"/>
  <c r="CB142" i="6"/>
  <c r="F89" i="8" s="1"/>
  <c r="BO142" i="6"/>
  <c r="AC81" i="8" s="1"/>
  <c r="BO131" i="6"/>
  <c r="BO143" i="6" s="1"/>
  <c r="AC82" i="8" s="1"/>
  <c r="AP104" i="6"/>
  <c r="AO142" i="6"/>
  <c r="C81" i="8" s="1"/>
  <c r="CA130" i="6"/>
  <c r="BJ104" i="6"/>
  <c r="CG130" i="6"/>
  <c r="CV106" i="6"/>
  <c r="CV105" i="6" s="1"/>
  <c r="CV137" i="6" s="1"/>
  <c r="BL105" i="6"/>
  <c r="BL137" i="6" s="1"/>
  <c r="BZ104" i="6"/>
  <c r="CE142" i="6"/>
  <c r="I89" i="8" s="1"/>
  <c r="CF142" i="6"/>
  <c r="J89" i="8" s="1"/>
  <c r="AE134" i="5"/>
  <c r="AC19" i="8" s="1"/>
  <c r="AE112" i="5"/>
  <c r="AE135" i="5" s="1"/>
  <c r="AC20" i="8" s="1"/>
  <c r="AE195" i="3"/>
  <c r="AC60" i="8" s="1"/>
  <c r="AE168" i="3"/>
  <c r="AE196" i="3" s="1"/>
  <c r="AC61" i="8" s="1"/>
  <c r="AC132" i="3"/>
  <c r="CZ105" i="7"/>
  <c r="CZ111" i="7" s="1"/>
  <c r="AD38" i="8" s="1"/>
  <c r="CZ110" i="7"/>
  <c r="AD37" i="8" s="1"/>
  <c r="AC130" i="5"/>
  <c r="AA15" i="8" s="1"/>
  <c r="AC78" i="5"/>
  <c r="AC131" i="5" s="1"/>
  <c r="AA16" i="8" s="1"/>
  <c r="CZ104" i="6"/>
  <c r="AD142" i="6"/>
  <c r="AB73" i="8" s="1"/>
  <c r="AD131" i="6"/>
  <c r="AD143" i="6" s="1"/>
  <c r="AB74" i="8" s="1"/>
  <c r="Q195" i="3"/>
  <c r="O60" i="8" s="1"/>
  <c r="AG132" i="5"/>
  <c r="AE17" i="8" s="1"/>
  <c r="AG99" i="5"/>
  <c r="AG133" i="5" s="1"/>
  <c r="AE18" i="8" s="1"/>
  <c r="Y132" i="3"/>
  <c r="M132" i="3"/>
  <c r="CT131" i="6"/>
  <c r="CT143" i="6" s="1"/>
  <c r="X90" i="8" s="1"/>
  <c r="CT142" i="6"/>
  <c r="X89" i="8" s="1"/>
  <c r="I110" i="7"/>
  <c r="G25" i="8" s="1"/>
  <c r="CK105" i="7"/>
  <c r="CK111" i="7" s="1"/>
  <c r="O38" i="8" s="1"/>
  <c r="CK110" i="7"/>
  <c r="O37" i="8" s="1"/>
  <c r="BN37" i="8" s="1"/>
  <c r="CW104" i="6"/>
  <c r="K110" i="7"/>
  <c r="CL104" i="6"/>
  <c r="CL108" i="6"/>
  <c r="CL130" i="6" s="1"/>
  <c r="AG112" i="5"/>
  <c r="AG135" i="5" s="1"/>
  <c r="AE20" i="8" s="1"/>
  <c r="AG134" i="5"/>
  <c r="AE19" i="8" s="1"/>
  <c r="AU136" i="6"/>
  <c r="AG101" i="3"/>
  <c r="AG133" i="3" s="1"/>
  <c r="AG132" i="3"/>
  <c r="AD110" i="7"/>
  <c r="AB25" i="8" s="1"/>
  <c r="AD105" i="7"/>
  <c r="AD111" i="7" s="1"/>
  <c r="AB26" i="8" s="1"/>
  <c r="AG193" i="3"/>
  <c r="AE55" i="8" s="1"/>
  <c r="AG147" i="3"/>
  <c r="AG194" i="3" s="1"/>
  <c r="AE56" i="8" s="1"/>
  <c r="Y134" i="3"/>
  <c r="CO104" i="6"/>
  <c r="M193" i="3"/>
  <c r="K55" i="8" s="1"/>
  <c r="DA131" i="6"/>
  <c r="DA143" i="6" s="1"/>
  <c r="AE90" i="8" s="1"/>
  <c r="DA142" i="6"/>
  <c r="AE89" i="8" s="1"/>
  <c r="AF195" i="3"/>
  <c r="AD60" i="8" s="1"/>
  <c r="AF168" i="3"/>
  <c r="AF196" i="3" s="1"/>
  <c r="AD61" i="8" s="1"/>
  <c r="AP130" i="6"/>
  <c r="AV136" i="6"/>
  <c r="CG104" i="6"/>
  <c r="BP110" i="7"/>
  <c r="AD31" i="8" s="1"/>
  <c r="BP105" i="7"/>
  <c r="BP111" i="7" s="1"/>
  <c r="AD32" i="8" s="1"/>
  <c r="CX105" i="6"/>
  <c r="CX137" i="6" s="1"/>
  <c r="CX136" i="6"/>
  <c r="BK106" i="6"/>
  <c r="Z106" i="6"/>
  <c r="AA105" i="6"/>
  <c r="AA137" i="6" s="1"/>
  <c r="BZ130" i="6"/>
  <c r="K134" i="5"/>
  <c r="I19" i="8" s="1"/>
  <c r="K112" i="5"/>
  <c r="K135" i="5" s="1"/>
  <c r="I20" i="8" s="1"/>
  <c r="AG134" i="3"/>
  <c r="AG114" i="3"/>
  <c r="AG135" i="3" s="1"/>
  <c r="AC195" i="3"/>
  <c r="AA60" i="8" s="1"/>
  <c r="BA110" i="7"/>
  <c r="O31" i="8" s="1"/>
  <c r="BN31" i="8" s="1"/>
  <c r="BA105" i="7"/>
  <c r="BA111" i="7" s="1"/>
  <c r="O32" i="8" s="1"/>
  <c r="CZ130" i="6"/>
  <c r="AW104" i="6"/>
  <c r="L142" i="6"/>
  <c r="J73" i="8" s="1"/>
  <c r="L131" i="6"/>
  <c r="L143" i="6" s="1"/>
  <c r="J74" i="8" s="1"/>
  <c r="M142" i="6"/>
  <c r="K73" i="8" s="1"/>
  <c r="M131" i="6"/>
  <c r="M143" i="6" s="1"/>
  <c r="K74" i="8" s="1"/>
  <c r="AF105" i="6"/>
  <c r="AF137" i="6" s="1"/>
  <c r="AF136" i="6"/>
  <c r="CT136" i="6"/>
  <c r="AX131" i="6"/>
  <c r="AX143" i="6" s="1"/>
  <c r="L82" i="8" s="1"/>
  <c r="CH132" i="6"/>
  <c r="CH131" i="6" s="1"/>
  <c r="CH143" i="6" s="1"/>
  <c r="L90" i="8" s="1"/>
  <c r="AF105" i="7"/>
  <c r="AF111" i="7" s="1"/>
  <c r="AD26" i="8" s="1"/>
  <c r="AF110" i="7"/>
  <c r="AD25" i="8" s="1"/>
  <c r="CW130" i="6"/>
  <c r="BB104" i="6"/>
  <c r="BB108" i="6"/>
  <c r="BB130" i="6" s="1"/>
  <c r="AU142" i="6"/>
  <c r="I81" i="8" s="1"/>
  <c r="Q134" i="3"/>
  <c r="AS142" i="6"/>
  <c r="G81" i="8" s="1"/>
  <c r="I132" i="5"/>
  <c r="G17" i="8" s="1"/>
  <c r="I99" i="5"/>
  <c r="I133" i="5" s="1"/>
  <c r="G18" i="8" s="1"/>
  <c r="AD112" i="5"/>
  <c r="AD135" i="5" s="1"/>
  <c r="AB20" i="8" s="1"/>
  <c r="AD134" i="5"/>
  <c r="AB19" i="8" s="1"/>
  <c r="U197" i="3"/>
  <c r="S65" i="8" s="1"/>
  <c r="CO130" i="6"/>
  <c r="M136" i="6"/>
  <c r="M130" i="3"/>
  <c r="AT104" i="6"/>
  <c r="U105" i="7"/>
  <c r="U111" i="7" s="1"/>
  <c r="S26" i="8" s="1"/>
  <c r="U110" i="7"/>
  <c r="S25" i="8" s="1"/>
  <c r="BR25" i="8" s="1"/>
  <c r="AR136" i="6"/>
  <c r="P105" i="7"/>
  <c r="P111" i="7" s="1"/>
  <c r="N26" i="8" s="1"/>
  <c r="AF130" i="3"/>
  <c r="AG124" i="3"/>
  <c r="AF80" i="3"/>
  <c r="AF131" i="3" s="1"/>
  <c r="AF132" i="3"/>
  <c r="AF101" i="3"/>
  <c r="AF133" i="3" s="1"/>
  <c r="G136" i="6"/>
  <c r="AC193" i="3"/>
  <c r="AA55" i="8" s="1"/>
  <c r="AV142" i="6"/>
  <c r="J81" i="8" s="1"/>
  <c r="AS110" i="7"/>
  <c r="G31" i="8" s="1"/>
  <c r="J136" i="6"/>
  <c r="CX131" i="6"/>
  <c r="CX143" i="6" s="1"/>
  <c r="AB90" i="8" s="1"/>
  <c r="CX142" i="6"/>
  <c r="AB89" i="8" s="1"/>
  <c r="BM104" i="6"/>
  <c r="AR142" i="6"/>
  <c r="F81" i="8" s="1"/>
  <c r="AG195" i="3"/>
  <c r="AE60" i="8" s="1"/>
  <c r="AG168" i="3"/>
  <c r="AG196" i="3" s="1"/>
  <c r="AE61" i="8" s="1"/>
  <c r="AS136" i="6"/>
  <c r="AC197" i="3"/>
  <c r="AA65" i="8" s="1"/>
  <c r="BY136" i="6"/>
  <c r="CC142" i="6"/>
  <c r="G89" i="8" s="1"/>
  <c r="AG183" i="3"/>
  <c r="AG198" i="3" s="1"/>
  <c r="AE66" i="8" s="1"/>
  <c r="AG197" i="3"/>
  <c r="AE65" i="8" s="1"/>
  <c r="U130" i="3"/>
  <c r="Q132" i="3"/>
  <c r="BE130" i="6"/>
  <c r="AE183" i="3"/>
  <c r="AE198" i="3" s="1"/>
  <c r="AC66" i="8" s="1"/>
  <c r="AE197" i="3"/>
  <c r="AC65" i="8" s="1"/>
  <c r="AC169" i="3"/>
  <c r="AC168" i="3" s="1"/>
  <c r="AC196" i="3" s="1"/>
  <c r="AA61" i="8" s="1"/>
  <c r="AC184" i="3"/>
  <c r="AC183" i="3" s="1"/>
  <c r="AC198" i="3" s="1"/>
  <c r="AA66" i="8" s="1"/>
  <c r="AC148" i="3"/>
  <c r="AC147" i="3" s="1"/>
  <c r="AC194" i="3" s="1"/>
  <c r="AA56" i="8" s="1"/>
  <c r="AC102" i="3"/>
  <c r="AC101" i="3" s="1"/>
  <c r="AC133" i="3" s="1"/>
  <c r="AC115" i="3"/>
  <c r="AC114" i="3" s="1"/>
  <c r="AC135" i="3" s="1"/>
  <c r="AB81" i="3"/>
  <c r="AW130" i="6"/>
  <c r="U195" i="3"/>
  <c r="S60" i="8" s="1"/>
  <c r="BN136" i="6"/>
  <c r="BN105" i="6"/>
  <c r="BN137" i="6" s="1"/>
  <c r="BE110" i="7"/>
  <c r="S31" i="8" s="1"/>
  <c r="BR31" i="8" s="1"/>
  <c r="R136" i="6"/>
  <c r="CF136" i="6"/>
  <c r="E142" i="6"/>
  <c r="C73" i="8" s="1"/>
  <c r="AD99" i="5"/>
  <c r="AD133" i="5" s="1"/>
  <c r="AB18" i="8" s="1"/>
  <c r="AD132" i="5"/>
  <c r="AB17" i="8" s="1"/>
  <c r="U134" i="3"/>
  <c r="M134" i="3"/>
  <c r="CC110" i="7"/>
  <c r="G37" i="8" s="1"/>
  <c r="AC130" i="3"/>
  <c r="AC80" i="3"/>
  <c r="AC131" i="3" s="1"/>
  <c r="AC110" i="7"/>
  <c r="AA25" i="8" s="1"/>
  <c r="AC105" i="7"/>
  <c r="AC111" i="7" s="1"/>
  <c r="AA26" i="8" s="1"/>
  <c r="AO136" i="6"/>
  <c r="CA104" i="6"/>
  <c r="BJ130" i="6"/>
  <c r="AC112" i="5"/>
  <c r="AC135" i="5" s="1"/>
  <c r="AA20" i="8" s="1"/>
  <c r="AC134" i="5"/>
  <c r="AA19" i="8" s="1"/>
  <c r="CB136" i="6"/>
  <c r="Y193" i="3"/>
  <c r="W55" i="8" s="1"/>
  <c r="BM130" i="6"/>
  <c r="CE136" i="6"/>
  <c r="Q197" i="3"/>
  <c r="O65" i="8" s="1"/>
  <c r="AC134" i="3"/>
  <c r="BY142" i="6"/>
  <c r="C89" i="8" s="1"/>
  <c r="AE101" i="3"/>
  <c r="AE133" i="3" s="1"/>
  <c r="AE132" i="3"/>
  <c r="CY142" i="6"/>
  <c r="AC89" i="8" s="1"/>
  <c r="CY131" i="6"/>
  <c r="CY143" i="6" s="1"/>
  <c r="AC90" i="8" s="1"/>
  <c r="BE104" i="6"/>
  <c r="AE134" i="3"/>
  <c r="AE114" i="3"/>
  <c r="AE135" i="3" s="1"/>
  <c r="CD114" i="6"/>
  <c r="CD130" i="6" s="1"/>
  <c r="CD104" i="6"/>
  <c r="U193" i="3"/>
  <c r="S55" i="8" s="1"/>
  <c r="U132" i="3"/>
  <c r="Y195" i="3"/>
  <c r="W60" i="8" s="1"/>
  <c r="M195" i="3"/>
  <c r="K60" i="8" s="1"/>
  <c r="BI110" i="7" l="1"/>
  <c r="W31" i="8" s="1"/>
  <c r="BV31" i="8" s="1"/>
  <c r="CX105" i="7"/>
  <c r="CX111" i="7" s="1"/>
  <c r="AB38" i="8" s="1"/>
  <c r="BN110" i="7"/>
  <c r="AB31" i="8" s="1"/>
  <c r="CQ110" i="7"/>
  <c r="U37" i="8" s="1"/>
  <c r="BT37" i="8" s="1"/>
  <c r="CW110" i="7"/>
  <c r="AA37" i="8" s="1"/>
  <c r="CS110" i="7"/>
  <c r="W37" i="8" s="1"/>
  <c r="BV37" i="8" s="1"/>
  <c r="BM105" i="7"/>
  <c r="BM111" i="7" s="1"/>
  <c r="AA32" i="8" s="1"/>
  <c r="CO110" i="7"/>
  <c r="S37" i="8" s="1"/>
  <c r="BR37" i="8" s="1"/>
  <c r="CM105" i="7"/>
  <c r="CM111" i="7" s="1"/>
  <c r="Q38" i="8" s="1"/>
  <c r="CM110" i="7"/>
  <c r="Q37" i="8" s="1"/>
  <c r="BP37" i="8" s="1"/>
  <c r="CU105" i="7"/>
  <c r="CU111" i="7" s="1"/>
  <c r="Y38" i="8" s="1"/>
  <c r="CU110" i="7"/>
  <c r="Y37" i="8" s="1"/>
  <c r="BX37" i="8" s="1"/>
  <c r="BK110" i="7"/>
  <c r="Y31" i="8" s="1"/>
  <c r="BX31" i="8" s="1"/>
  <c r="BK105" i="7"/>
  <c r="BK111" i="7" s="1"/>
  <c r="Y32" i="8" s="1"/>
  <c r="BG105" i="7"/>
  <c r="BG111" i="7" s="1"/>
  <c r="U32" i="8" s="1"/>
  <c r="BG110" i="7"/>
  <c r="U31" i="8" s="1"/>
  <c r="BT31" i="8" s="1"/>
  <c r="I25" i="8"/>
  <c r="I31" i="8"/>
  <c r="I37" i="8"/>
  <c r="BM105" i="6"/>
  <c r="BM137" i="6" s="1"/>
  <c r="BM136" i="6"/>
  <c r="BB142" i="6"/>
  <c r="P81" i="8" s="1"/>
  <c r="BB131" i="6"/>
  <c r="BB143" i="6" s="1"/>
  <c r="P82" i="8" s="1"/>
  <c r="CZ142" i="6"/>
  <c r="AD89" i="8" s="1"/>
  <c r="CZ131" i="6"/>
  <c r="CZ143" i="6" s="1"/>
  <c r="AD90" i="8" s="1"/>
  <c r="CU106" i="6"/>
  <c r="CU105" i="6" s="1"/>
  <c r="CU137" i="6" s="1"/>
  <c r="BK105" i="6"/>
  <c r="BK137" i="6" s="1"/>
  <c r="AP142" i="6"/>
  <c r="D81" i="8" s="1"/>
  <c r="CL142" i="6"/>
  <c r="P89" i="8" s="1"/>
  <c r="CL131" i="6"/>
  <c r="CL143" i="6" s="1"/>
  <c r="P90" i="8" s="1"/>
  <c r="CW105" i="6"/>
  <c r="CW137" i="6" s="1"/>
  <c r="CW136" i="6"/>
  <c r="CD136" i="6"/>
  <c r="BE136" i="6"/>
  <c r="AW131" i="6"/>
  <c r="AW143" i="6" s="1"/>
  <c r="K82" i="8" s="1"/>
  <c r="AW142" i="6"/>
  <c r="K81" i="8" s="1"/>
  <c r="AT136" i="6"/>
  <c r="BB136" i="6"/>
  <c r="BZ142" i="6"/>
  <c r="D89" i="8" s="1"/>
  <c r="CG136" i="6"/>
  <c r="CL136" i="6"/>
  <c r="CG142" i="6"/>
  <c r="K89" i="8" s="1"/>
  <c r="CG131" i="6"/>
  <c r="CG143" i="6" s="1"/>
  <c r="K90" i="8" s="1"/>
  <c r="R142" i="6"/>
  <c r="P73" i="8" s="1"/>
  <c r="R131" i="6"/>
  <c r="R143" i="6" s="1"/>
  <c r="P74" i="8" s="1"/>
  <c r="BM142" i="6"/>
  <c r="AA81" i="8" s="1"/>
  <c r="BM131" i="6"/>
  <c r="BM143" i="6" s="1"/>
  <c r="AA82" i="8" s="1"/>
  <c r="CD142" i="6"/>
  <c r="H89" i="8" s="1"/>
  <c r="BJ142" i="6"/>
  <c r="X81" i="8" s="1"/>
  <c r="BJ131" i="6"/>
  <c r="BJ143" i="6" s="1"/>
  <c r="X82" i="8" s="1"/>
  <c r="AB148" i="3"/>
  <c r="AB147" i="3" s="1"/>
  <c r="AB194" i="3" s="1"/>
  <c r="Z56" i="8" s="1"/>
  <c r="AB184" i="3"/>
  <c r="AB183" i="3" s="1"/>
  <c r="AB198" i="3" s="1"/>
  <c r="Z66" i="8" s="1"/>
  <c r="AB102" i="3"/>
  <c r="AB101" i="3" s="1"/>
  <c r="AB133" i="3" s="1"/>
  <c r="AB115" i="3"/>
  <c r="AB114" i="3" s="1"/>
  <c r="AB135" i="3" s="1"/>
  <c r="AB169" i="3"/>
  <c r="AB168" i="3" s="1"/>
  <c r="AB196" i="3" s="1"/>
  <c r="Z61" i="8" s="1"/>
  <c r="AA81" i="3"/>
  <c r="AB80" i="3"/>
  <c r="AB131" i="3" s="1"/>
  <c r="BE142" i="6"/>
  <c r="S81" i="8" s="1"/>
  <c r="BE131" i="6"/>
  <c r="BE143" i="6" s="1"/>
  <c r="S82" i="8" s="1"/>
  <c r="AZ105" i="7"/>
  <c r="AZ111" i="7" s="1"/>
  <c r="N32" i="8" s="1"/>
  <c r="CJ105" i="7"/>
  <c r="CJ111" i="7" s="1"/>
  <c r="N38" i="8" s="1"/>
  <c r="CW142" i="6"/>
  <c r="AA89" i="8" s="1"/>
  <c r="CW131" i="6"/>
  <c r="CW143" i="6" s="1"/>
  <c r="AA90" i="8" s="1"/>
  <c r="CZ105" i="6"/>
  <c r="CZ137" i="6" s="1"/>
  <c r="CZ136" i="6"/>
  <c r="BZ136" i="6"/>
  <c r="BJ136" i="6"/>
  <c r="AP136" i="6"/>
  <c r="CA136" i="6"/>
  <c r="O105" i="7"/>
  <c r="O111" i="7" s="1"/>
  <c r="M26" i="8" s="1"/>
  <c r="CO131" i="6"/>
  <c r="CO143" i="6" s="1"/>
  <c r="S90" i="8" s="1"/>
  <c r="CO142" i="6"/>
  <c r="S89" i="8" s="1"/>
  <c r="AW136" i="6"/>
  <c r="Y106" i="6"/>
  <c r="BJ106" i="6"/>
  <c r="CT106" i="6" s="1"/>
  <c r="CT105" i="6" s="1"/>
  <c r="CT137" i="6" s="1"/>
  <c r="Z105" i="6"/>
  <c r="Z137" i="6" s="1"/>
  <c r="CO136" i="6"/>
  <c r="CA142" i="6"/>
  <c r="E89" i="8" s="1"/>
  <c r="K132" i="6"/>
  <c r="AV132" i="6"/>
  <c r="CI105" i="7" l="1"/>
  <c r="CI111" i="7" s="1"/>
  <c r="M38" i="8" s="1"/>
  <c r="AY105" i="7"/>
  <c r="AY111" i="7" s="1"/>
  <c r="M32" i="8" s="1"/>
  <c r="N105" i="7"/>
  <c r="N111" i="7" s="1"/>
  <c r="L26" i="8" s="1"/>
  <c r="CF132" i="6"/>
  <c r="CF131" i="6" s="1"/>
  <c r="CF143" i="6" s="1"/>
  <c r="J90" i="8" s="1"/>
  <c r="AV131" i="6"/>
  <c r="AV143" i="6" s="1"/>
  <c r="J82" i="8" s="1"/>
  <c r="X106" i="6"/>
  <c r="BI106" i="6"/>
  <c r="Y105" i="6"/>
  <c r="Y137" i="6" s="1"/>
  <c r="AU132" i="6"/>
  <c r="J132" i="6"/>
  <c r="K131" i="6"/>
  <c r="K143" i="6" s="1"/>
  <c r="I74" i="8" s="1"/>
  <c r="BJ105" i="6"/>
  <c r="BJ137" i="6" s="1"/>
  <c r="AA115" i="3"/>
  <c r="AA114" i="3" s="1"/>
  <c r="AA135" i="3" s="1"/>
  <c r="AA148" i="3"/>
  <c r="AA147" i="3" s="1"/>
  <c r="AA194" i="3" s="1"/>
  <c r="Y56" i="8" s="1"/>
  <c r="AA169" i="3"/>
  <c r="AA168" i="3" s="1"/>
  <c r="AA196" i="3" s="1"/>
  <c r="Y61" i="8" s="1"/>
  <c r="AA102" i="3"/>
  <c r="AA101" i="3" s="1"/>
  <c r="AA133" i="3" s="1"/>
  <c r="AA184" i="3"/>
  <c r="AA183" i="3" s="1"/>
  <c r="AA198" i="3" s="1"/>
  <c r="Y66" i="8" s="1"/>
  <c r="Z81" i="3"/>
  <c r="AA80" i="3"/>
  <c r="AA131" i="3" s="1"/>
  <c r="CS106" i="6" l="1"/>
  <c r="CS105" i="6" s="1"/>
  <c r="CS137" i="6" s="1"/>
  <c r="BI105" i="6"/>
  <c r="BI137" i="6" s="1"/>
  <c r="AX105" i="7"/>
  <c r="AX111" i="7" s="1"/>
  <c r="L32" i="8" s="1"/>
  <c r="CH105" i="7"/>
  <c r="CH111" i="7" s="1"/>
  <c r="L38" i="8" s="1"/>
  <c r="Z184" i="3"/>
  <c r="Z183" i="3" s="1"/>
  <c r="Z198" i="3" s="1"/>
  <c r="X66" i="8" s="1"/>
  <c r="Z102" i="3"/>
  <c r="Z101" i="3" s="1"/>
  <c r="Z133" i="3" s="1"/>
  <c r="Z169" i="3"/>
  <c r="Z168" i="3" s="1"/>
  <c r="Z196" i="3" s="1"/>
  <c r="X61" i="8" s="1"/>
  <c r="Z115" i="3"/>
  <c r="Z114" i="3" s="1"/>
  <c r="Z135" i="3" s="1"/>
  <c r="Z148" i="3"/>
  <c r="Z147" i="3" s="1"/>
  <c r="Z194" i="3" s="1"/>
  <c r="X56" i="8" s="1"/>
  <c r="Y81" i="3"/>
  <c r="Z80" i="3"/>
  <c r="Z131" i="3" s="1"/>
  <c r="AT132" i="6"/>
  <c r="I132" i="6"/>
  <c r="J131" i="6"/>
  <c r="J143" i="6" s="1"/>
  <c r="H74" i="8" s="1"/>
  <c r="W106" i="6"/>
  <c r="BH106" i="6"/>
  <c r="X105" i="6"/>
  <c r="X137" i="6" s="1"/>
  <c r="M105" i="7"/>
  <c r="M111" i="7" s="1"/>
  <c r="K26" i="8" s="1"/>
  <c r="CE132" i="6"/>
  <c r="CE131" i="6" s="1"/>
  <c r="CE143" i="6" s="1"/>
  <c r="I90" i="8" s="1"/>
  <c r="AU131" i="6"/>
  <c r="AU143" i="6" s="1"/>
  <c r="I82" i="8" s="1"/>
  <c r="AS132" i="6" l="1"/>
  <c r="H132" i="6"/>
  <c r="I131" i="6"/>
  <c r="I143" i="6" s="1"/>
  <c r="G74" i="8" s="1"/>
  <c r="K105" i="7"/>
  <c r="K111" i="7" s="1"/>
  <c r="CR106" i="6"/>
  <c r="CR105" i="6" s="1"/>
  <c r="CR137" i="6" s="1"/>
  <c r="BH105" i="6"/>
  <c r="BH137" i="6" s="1"/>
  <c r="CD132" i="6"/>
  <c r="CD131" i="6" s="1"/>
  <c r="CD143" i="6" s="1"/>
  <c r="H90" i="8" s="1"/>
  <c r="AT131" i="6"/>
  <c r="AT143" i="6" s="1"/>
  <c r="H82" i="8" s="1"/>
  <c r="CG105" i="7"/>
  <c r="CG111" i="7" s="1"/>
  <c r="K38" i="8" s="1"/>
  <c r="AW105" i="7"/>
  <c r="AW111" i="7" s="1"/>
  <c r="K32" i="8" s="1"/>
  <c r="V106" i="6"/>
  <c r="BG106" i="6"/>
  <c r="W105" i="6"/>
  <c r="W137" i="6" s="1"/>
  <c r="Y169" i="3"/>
  <c r="Y168" i="3" s="1"/>
  <c r="Y196" i="3" s="1"/>
  <c r="W61" i="8" s="1"/>
  <c r="Y115" i="3"/>
  <c r="Y114" i="3" s="1"/>
  <c r="Y135" i="3" s="1"/>
  <c r="Y148" i="3"/>
  <c r="Y147" i="3" s="1"/>
  <c r="Y194" i="3" s="1"/>
  <c r="W56" i="8" s="1"/>
  <c r="Y184" i="3"/>
  <c r="Y183" i="3" s="1"/>
  <c r="Y198" i="3" s="1"/>
  <c r="W66" i="8" s="1"/>
  <c r="Y102" i="3"/>
  <c r="Y101" i="3" s="1"/>
  <c r="Y133" i="3" s="1"/>
  <c r="X81" i="3"/>
  <c r="Y80" i="3"/>
  <c r="Y131" i="3" s="1"/>
  <c r="I26" i="8" l="1"/>
  <c r="I105" i="7"/>
  <c r="I111" i="7" s="1"/>
  <c r="G26" i="8" s="1"/>
  <c r="CC132" i="6"/>
  <c r="CC131" i="6" s="1"/>
  <c r="CC143" i="6" s="1"/>
  <c r="G90" i="8" s="1"/>
  <c r="AS131" i="6"/>
  <c r="AS143" i="6" s="1"/>
  <c r="G82" i="8" s="1"/>
  <c r="CE105" i="7"/>
  <c r="CE111" i="7" s="1"/>
  <c r="AU105" i="7"/>
  <c r="AU111" i="7" s="1"/>
  <c r="CQ106" i="6"/>
  <c r="CQ105" i="6" s="1"/>
  <c r="CQ137" i="6" s="1"/>
  <c r="BG105" i="6"/>
  <c r="BG137" i="6" s="1"/>
  <c r="AR132" i="6"/>
  <c r="G132" i="6"/>
  <c r="H131" i="6"/>
  <c r="H143" i="6" s="1"/>
  <c r="F74" i="8" s="1"/>
  <c r="X148" i="3"/>
  <c r="X147" i="3" s="1"/>
  <c r="X194" i="3" s="1"/>
  <c r="V56" i="8" s="1"/>
  <c r="X184" i="3"/>
  <c r="X183" i="3" s="1"/>
  <c r="X198" i="3" s="1"/>
  <c r="V66" i="8" s="1"/>
  <c r="X102" i="3"/>
  <c r="X101" i="3" s="1"/>
  <c r="X133" i="3" s="1"/>
  <c r="X115" i="3"/>
  <c r="X114" i="3" s="1"/>
  <c r="X135" i="3" s="1"/>
  <c r="X169" i="3"/>
  <c r="X168" i="3" s="1"/>
  <c r="X196" i="3" s="1"/>
  <c r="V61" i="8" s="1"/>
  <c r="W81" i="3"/>
  <c r="X80" i="3"/>
  <c r="X131" i="3" s="1"/>
  <c r="V105" i="6"/>
  <c r="V137" i="6" s="1"/>
  <c r="U106" i="6"/>
  <c r="BF106" i="6"/>
  <c r="I38" i="8" l="1"/>
  <c r="I32" i="8"/>
  <c r="W115" i="3"/>
  <c r="W114" i="3" s="1"/>
  <c r="W135" i="3" s="1"/>
  <c r="W184" i="3"/>
  <c r="W183" i="3" s="1"/>
  <c r="W198" i="3" s="1"/>
  <c r="U66" i="8" s="1"/>
  <c r="W102" i="3"/>
  <c r="W101" i="3" s="1"/>
  <c r="W133" i="3" s="1"/>
  <c r="W148" i="3"/>
  <c r="W147" i="3" s="1"/>
  <c r="W194" i="3" s="1"/>
  <c r="U56" i="8" s="1"/>
  <c r="W169" i="3"/>
  <c r="W168" i="3" s="1"/>
  <c r="W196" i="3" s="1"/>
  <c r="U61" i="8" s="1"/>
  <c r="V81" i="3"/>
  <c r="W80" i="3"/>
  <c r="W131" i="3" s="1"/>
  <c r="CC105" i="7"/>
  <c r="CC111" i="7" s="1"/>
  <c r="G38" i="8" s="1"/>
  <c r="AS105" i="7"/>
  <c r="AS111" i="7" s="1"/>
  <c r="G32" i="8" s="1"/>
  <c r="T106" i="6"/>
  <c r="BE106" i="6"/>
  <c r="U105" i="6"/>
  <c r="U137" i="6" s="1"/>
  <c r="BF105" i="6"/>
  <c r="BF137" i="6" s="1"/>
  <c r="CP106" i="6"/>
  <c r="CP105" i="6" s="1"/>
  <c r="CP137" i="6" s="1"/>
  <c r="F132" i="6"/>
  <c r="AQ132" i="6"/>
  <c r="G131" i="6"/>
  <c r="G143" i="6" s="1"/>
  <c r="E74" i="8" s="1"/>
  <c r="CB132" i="6"/>
  <c r="CB131" i="6" s="1"/>
  <c r="CB143" i="6" s="1"/>
  <c r="F90" i="8" s="1"/>
  <c r="AR131" i="6"/>
  <c r="AR143" i="6" s="1"/>
  <c r="F82" i="8" s="1"/>
  <c r="CA132" i="6" l="1"/>
  <c r="CA131" i="6" s="1"/>
  <c r="CA143" i="6" s="1"/>
  <c r="E90" i="8" s="1"/>
  <c r="AQ131" i="6"/>
  <c r="AQ143" i="6" s="1"/>
  <c r="E82" i="8" s="1"/>
  <c r="AP132" i="6"/>
  <c r="E132" i="6"/>
  <c r="F131" i="6"/>
  <c r="F143" i="6" s="1"/>
  <c r="D74" i="8" s="1"/>
  <c r="CO106" i="6"/>
  <c r="CO105" i="6" s="1"/>
  <c r="CO137" i="6" s="1"/>
  <c r="BE105" i="6"/>
  <c r="BE137" i="6" s="1"/>
  <c r="BD106" i="6"/>
  <c r="S106" i="6"/>
  <c r="T105" i="6"/>
  <c r="T137" i="6" s="1"/>
  <c r="V184" i="3"/>
  <c r="V183" i="3" s="1"/>
  <c r="V198" i="3" s="1"/>
  <c r="T66" i="8" s="1"/>
  <c r="V102" i="3"/>
  <c r="V101" i="3" s="1"/>
  <c r="V133" i="3" s="1"/>
  <c r="V148" i="3"/>
  <c r="V147" i="3" s="1"/>
  <c r="V194" i="3" s="1"/>
  <c r="T56" i="8" s="1"/>
  <c r="V169" i="3"/>
  <c r="V168" i="3" s="1"/>
  <c r="V196" i="3" s="1"/>
  <c r="T61" i="8" s="1"/>
  <c r="V115" i="3"/>
  <c r="V114" i="3" s="1"/>
  <c r="V135" i="3" s="1"/>
  <c r="U81" i="3"/>
  <c r="V80" i="3"/>
  <c r="V131" i="3" s="1"/>
  <c r="R106" i="6" l="1"/>
  <c r="S105" i="6"/>
  <c r="S137" i="6" s="1"/>
  <c r="BC106" i="6"/>
  <c r="U169" i="3"/>
  <c r="U168" i="3" s="1"/>
  <c r="U196" i="3" s="1"/>
  <c r="S61" i="8" s="1"/>
  <c r="U115" i="3"/>
  <c r="U114" i="3" s="1"/>
  <c r="U135" i="3" s="1"/>
  <c r="U184" i="3"/>
  <c r="U183" i="3" s="1"/>
  <c r="U198" i="3" s="1"/>
  <c r="S66" i="8" s="1"/>
  <c r="U102" i="3"/>
  <c r="U101" i="3" s="1"/>
  <c r="U133" i="3" s="1"/>
  <c r="U148" i="3"/>
  <c r="U147" i="3" s="1"/>
  <c r="U194" i="3" s="1"/>
  <c r="S56" i="8" s="1"/>
  <c r="T81" i="3"/>
  <c r="U80" i="3"/>
  <c r="U131" i="3" s="1"/>
  <c r="CN106" i="6"/>
  <c r="CN105" i="6" s="1"/>
  <c r="CN137" i="6" s="1"/>
  <c r="BD105" i="6"/>
  <c r="BD137" i="6" s="1"/>
  <c r="AO132" i="6"/>
  <c r="E131" i="6"/>
  <c r="E143" i="6" s="1"/>
  <c r="C74" i="8" s="1"/>
  <c r="BZ132" i="6"/>
  <c r="BZ131" i="6" s="1"/>
  <c r="BZ143" i="6" s="1"/>
  <c r="D90" i="8" s="1"/>
  <c r="AP131" i="6"/>
  <c r="AP143" i="6" s="1"/>
  <c r="D82" i="8" s="1"/>
  <c r="BY132" i="6" l="1"/>
  <c r="BY131" i="6" s="1"/>
  <c r="BY143" i="6" s="1"/>
  <c r="C90" i="8" s="1"/>
  <c r="AO131" i="6"/>
  <c r="AO143" i="6" s="1"/>
  <c r="C82" i="8" s="1"/>
  <c r="T148" i="3"/>
  <c r="T147" i="3" s="1"/>
  <c r="T194" i="3" s="1"/>
  <c r="R56" i="8" s="1"/>
  <c r="T169" i="3"/>
  <c r="T168" i="3" s="1"/>
  <c r="T196" i="3" s="1"/>
  <c r="R61" i="8" s="1"/>
  <c r="T115" i="3"/>
  <c r="T114" i="3" s="1"/>
  <c r="T135" i="3" s="1"/>
  <c r="T102" i="3"/>
  <c r="T101" i="3" s="1"/>
  <c r="T133" i="3" s="1"/>
  <c r="T184" i="3"/>
  <c r="T183" i="3" s="1"/>
  <c r="T198" i="3" s="1"/>
  <c r="R66" i="8" s="1"/>
  <c r="S81" i="3"/>
  <c r="T80" i="3"/>
  <c r="T131" i="3" s="1"/>
  <c r="BB106" i="6"/>
  <c r="Q106" i="6"/>
  <c r="R105" i="6"/>
  <c r="R137" i="6" s="1"/>
  <c r="CM106" i="6"/>
  <c r="CM105" i="6" s="1"/>
  <c r="CM137" i="6" s="1"/>
  <c r="BC105" i="6"/>
  <c r="BC137" i="6" s="1"/>
  <c r="S115" i="3" l="1"/>
  <c r="S114" i="3" s="1"/>
  <c r="S135" i="3" s="1"/>
  <c r="S184" i="3"/>
  <c r="S183" i="3" s="1"/>
  <c r="S198" i="3" s="1"/>
  <c r="Q66" i="8" s="1"/>
  <c r="S102" i="3"/>
  <c r="S101" i="3" s="1"/>
  <c r="S133" i="3" s="1"/>
  <c r="S148" i="3"/>
  <c r="S147" i="3" s="1"/>
  <c r="S194" i="3" s="1"/>
  <c r="Q56" i="8" s="1"/>
  <c r="S169" i="3"/>
  <c r="S168" i="3" s="1"/>
  <c r="S196" i="3" s="1"/>
  <c r="Q61" i="8" s="1"/>
  <c r="R81" i="3"/>
  <c r="S80" i="3"/>
  <c r="S131" i="3" s="1"/>
  <c r="BA106" i="6"/>
  <c r="P106" i="6"/>
  <c r="Q105" i="6"/>
  <c r="Q137" i="6" s="1"/>
  <c r="CL106" i="6"/>
  <c r="CL105" i="6" s="1"/>
  <c r="CL137" i="6" s="1"/>
  <c r="BB105" i="6"/>
  <c r="BB137" i="6" s="1"/>
  <c r="AZ106" i="6" l="1"/>
  <c r="P105" i="6"/>
  <c r="P137" i="6" s="1"/>
  <c r="O106" i="6"/>
  <c r="CK106" i="6"/>
  <c r="CK105" i="6" s="1"/>
  <c r="CK137" i="6" s="1"/>
  <c r="BA105" i="6"/>
  <c r="BA137" i="6" s="1"/>
  <c r="R184" i="3"/>
  <c r="R183" i="3" s="1"/>
  <c r="R198" i="3" s="1"/>
  <c r="P66" i="8" s="1"/>
  <c r="R102" i="3"/>
  <c r="R101" i="3" s="1"/>
  <c r="R133" i="3" s="1"/>
  <c r="R148" i="3"/>
  <c r="R147" i="3" s="1"/>
  <c r="R194" i="3" s="1"/>
  <c r="P56" i="8" s="1"/>
  <c r="R169" i="3"/>
  <c r="R168" i="3" s="1"/>
  <c r="R196" i="3" s="1"/>
  <c r="P61" i="8" s="1"/>
  <c r="R115" i="3"/>
  <c r="R114" i="3" s="1"/>
  <c r="R135" i="3" s="1"/>
  <c r="Q81" i="3"/>
  <c r="R80" i="3"/>
  <c r="R131" i="3" s="1"/>
  <c r="Q169" i="3" l="1"/>
  <c r="Q168" i="3" s="1"/>
  <c r="Q196" i="3" s="1"/>
  <c r="O61" i="8" s="1"/>
  <c r="Q184" i="3"/>
  <c r="Q183" i="3" s="1"/>
  <c r="Q198" i="3" s="1"/>
  <c r="O66" i="8" s="1"/>
  <c r="Q148" i="3"/>
  <c r="Q147" i="3" s="1"/>
  <c r="Q194" i="3" s="1"/>
  <c r="O56" i="8" s="1"/>
  <c r="Q102" i="3"/>
  <c r="Q101" i="3" s="1"/>
  <c r="Q133" i="3" s="1"/>
  <c r="Q115" i="3"/>
  <c r="Q114" i="3" s="1"/>
  <c r="Q135" i="3" s="1"/>
  <c r="P81" i="3"/>
  <c r="Q80" i="3"/>
  <c r="Q131" i="3" s="1"/>
  <c r="N106" i="6"/>
  <c r="O105" i="6"/>
  <c r="O137" i="6" s="1"/>
  <c r="AY106" i="6"/>
  <c r="CJ106" i="6"/>
  <c r="CJ105" i="6" s="1"/>
  <c r="CJ137" i="6" s="1"/>
  <c r="AZ105" i="6"/>
  <c r="AZ137" i="6" s="1"/>
  <c r="N105" i="6" l="1"/>
  <c r="N137" i="6" s="1"/>
  <c r="M106" i="6"/>
  <c r="AX106" i="6"/>
  <c r="CI106" i="6"/>
  <c r="CI105" i="6" s="1"/>
  <c r="CI137" i="6" s="1"/>
  <c r="AY105" i="6"/>
  <c r="AY137" i="6" s="1"/>
  <c r="P148" i="3"/>
  <c r="P147" i="3" s="1"/>
  <c r="P194" i="3" s="1"/>
  <c r="N56" i="8" s="1"/>
  <c r="P169" i="3"/>
  <c r="P168" i="3" s="1"/>
  <c r="P196" i="3" s="1"/>
  <c r="P115" i="3"/>
  <c r="P114" i="3" s="1"/>
  <c r="P135" i="3" s="1"/>
  <c r="P102" i="3"/>
  <c r="P101" i="3" s="1"/>
  <c r="P133" i="3" s="1"/>
  <c r="P184" i="3"/>
  <c r="P183" i="3" s="1"/>
  <c r="P198" i="3" s="1"/>
  <c r="N66" i="8" s="1"/>
  <c r="O81" i="3"/>
  <c r="P80" i="3"/>
  <c r="P131" i="3" s="1"/>
  <c r="O115" i="3" l="1"/>
  <c r="O114" i="3" s="1"/>
  <c r="O135" i="3" s="1"/>
  <c r="O169" i="3"/>
  <c r="O168" i="3" s="1"/>
  <c r="O196" i="3" s="1"/>
  <c r="M61" i="8" s="1"/>
  <c r="O184" i="3"/>
  <c r="O183" i="3" s="1"/>
  <c r="O198" i="3" s="1"/>
  <c r="M66" i="8" s="1"/>
  <c r="O148" i="3"/>
  <c r="O147" i="3" s="1"/>
  <c r="O194" i="3" s="1"/>
  <c r="M56" i="8" s="1"/>
  <c r="O102" i="3"/>
  <c r="O101" i="3" s="1"/>
  <c r="O133" i="3" s="1"/>
  <c r="N81" i="3"/>
  <c r="O80" i="3"/>
  <c r="O131" i="3" s="1"/>
  <c r="CH106" i="6"/>
  <c r="CH105" i="6" s="1"/>
  <c r="CH137" i="6" s="1"/>
  <c r="AX105" i="6"/>
  <c r="AX137" i="6" s="1"/>
  <c r="AW106" i="6"/>
  <c r="L106" i="6"/>
  <c r="M105" i="6"/>
  <c r="M137" i="6" s="1"/>
  <c r="K106" i="6" l="1"/>
  <c r="AV106" i="6"/>
  <c r="L105" i="6"/>
  <c r="L137" i="6" s="1"/>
  <c r="CG106" i="6"/>
  <c r="CG105" i="6" s="1"/>
  <c r="CG137" i="6" s="1"/>
  <c r="AW105" i="6"/>
  <c r="AW137" i="6" s="1"/>
  <c r="N184" i="3"/>
  <c r="N183" i="3" s="1"/>
  <c r="N198" i="3" s="1"/>
  <c r="L66" i="8" s="1"/>
  <c r="N102" i="3"/>
  <c r="N101" i="3" s="1"/>
  <c r="N133" i="3" s="1"/>
  <c r="N115" i="3"/>
  <c r="N114" i="3" s="1"/>
  <c r="N135" i="3" s="1"/>
  <c r="N148" i="3"/>
  <c r="N147" i="3" s="1"/>
  <c r="N194" i="3" s="1"/>
  <c r="L56" i="8" s="1"/>
  <c r="N169" i="3"/>
  <c r="N168" i="3" s="1"/>
  <c r="N196" i="3" s="1"/>
  <c r="L61" i="8" s="1"/>
  <c r="M81" i="3"/>
  <c r="N80" i="3"/>
  <c r="N131" i="3" s="1"/>
  <c r="AU106" i="6" l="1"/>
  <c r="J106" i="6"/>
  <c r="K105" i="6"/>
  <c r="K137" i="6" s="1"/>
  <c r="M169" i="3"/>
  <c r="M168" i="3" s="1"/>
  <c r="M196" i="3" s="1"/>
  <c r="K61" i="8" s="1"/>
  <c r="M184" i="3"/>
  <c r="M183" i="3" s="1"/>
  <c r="M198" i="3" s="1"/>
  <c r="K66" i="8" s="1"/>
  <c r="M148" i="3"/>
  <c r="M147" i="3" s="1"/>
  <c r="M194" i="3" s="1"/>
  <c r="K56" i="8" s="1"/>
  <c r="M102" i="3"/>
  <c r="M101" i="3" s="1"/>
  <c r="M133" i="3" s="1"/>
  <c r="M115" i="3"/>
  <c r="M114" i="3" s="1"/>
  <c r="M135" i="3" s="1"/>
  <c r="L81" i="3"/>
  <c r="M80" i="3"/>
  <c r="M131" i="3" s="1"/>
  <c r="CF106" i="6"/>
  <c r="CF105" i="6" s="1"/>
  <c r="CF137" i="6" s="1"/>
  <c r="AV105" i="6"/>
  <c r="AV137" i="6" s="1"/>
  <c r="AT106" i="6" l="1"/>
  <c r="I106" i="6"/>
  <c r="J105" i="6"/>
  <c r="J137" i="6" s="1"/>
  <c r="L148" i="3"/>
  <c r="L147" i="3" s="1"/>
  <c r="L194" i="3" s="1"/>
  <c r="J56" i="8" s="1"/>
  <c r="K81" i="3"/>
  <c r="L184" i="3"/>
  <c r="L183" i="3" s="1"/>
  <c r="L198" i="3" s="1"/>
  <c r="J66" i="8" s="1"/>
  <c r="L102" i="3"/>
  <c r="L101" i="3" s="1"/>
  <c r="L133" i="3" s="1"/>
  <c r="L169" i="3"/>
  <c r="L168" i="3" s="1"/>
  <c r="L196" i="3" s="1"/>
  <c r="J61" i="8" s="1"/>
  <c r="L115" i="3"/>
  <c r="L114" i="3" s="1"/>
  <c r="L135" i="3" s="1"/>
  <c r="L80" i="3"/>
  <c r="L131" i="3" s="1"/>
  <c r="CE106" i="6"/>
  <c r="CE105" i="6" s="1"/>
  <c r="CE137" i="6" s="1"/>
  <c r="AU105" i="6"/>
  <c r="AU137" i="6" s="1"/>
  <c r="AS106" i="6" l="1"/>
  <c r="H106" i="6"/>
  <c r="I105" i="6"/>
  <c r="I137" i="6" s="1"/>
  <c r="K115" i="3"/>
  <c r="K114" i="3" s="1"/>
  <c r="K135" i="3" s="1"/>
  <c r="K148" i="3"/>
  <c r="K147" i="3" s="1"/>
  <c r="K194" i="3" s="1"/>
  <c r="I56" i="8" s="1"/>
  <c r="K169" i="3"/>
  <c r="K168" i="3" s="1"/>
  <c r="K196" i="3" s="1"/>
  <c r="I61" i="8" s="1"/>
  <c r="K184" i="3"/>
  <c r="K183" i="3" s="1"/>
  <c r="K198" i="3" s="1"/>
  <c r="I66" i="8" s="1"/>
  <c r="K102" i="3"/>
  <c r="K101" i="3" s="1"/>
  <c r="K133" i="3" s="1"/>
  <c r="J81" i="3"/>
  <c r="K80" i="3"/>
  <c r="K131" i="3" s="1"/>
  <c r="CD106" i="6"/>
  <c r="CD105" i="6" s="1"/>
  <c r="CD137" i="6" s="1"/>
  <c r="AT105" i="6"/>
  <c r="AT137" i="6" s="1"/>
  <c r="AR106" i="6" l="1"/>
  <c r="G106" i="6"/>
  <c r="H105" i="6"/>
  <c r="H137" i="6" s="1"/>
  <c r="J184" i="3"/>
  <c r="J183" i="3" s="1"/>
  <c r="J198" i="3" s="1"/>
  <c r="H66" i="8" s="1"/>
  <c r="J102" i="3"/>
  <c r="J101" i="3" s="1"/>
  <c r="J133" i="3" s="1"/>
  <c r="J169" i="3"/>
  <c r="J168" i="3" s="1"/>
  <c r="J196" i="3" s="1"/>
  <c r="H61" i="8" s="1"/>
  <c r="J115" i="3"/>
  <c r="J114" i="3" s="1"/>
  <c r="J135" i="3" s="1"/>
  <c r="J148" i="3"/>
  <c r="J147" i="3" s="1"/>
  <c r="J194" i="3" s="1"/>
  <c r="H56" i="8" s="1"/>
  <c r="I81" i="3"/>
  <c r="J80" i="3"/>
  <c r="J131" i="3" s="1"/>
  <c r="CC106" i="6"/>
  <c r="CC105" i="6" s="1"/>
  <c r="CC137" i="6" s="1"/>
  <c r="AS105" i="6"/>
  <c r="AS137" i="6" s="1"/>
  <c r="AQ106" i="6" l="1"/>
  <c r="F106" i="6"/>
  <c r="G105" i="6"/>
  <c r="G137" i="6" s="1"/>
  <c r="I169" i="3"/>
  <c r="I168" i="3" s="1"/>
  <c r="I196" i="3" s="1"/>
  <c r="G61" i="8" s="1"/>
  <c r="I115" i="3"/>
  <c r="I114" i="3" s="1"/>
  <c r="I135" i="3" s="1"/>
  <c r="I102" i="3"/>
  <c r="I101" i="3" s="1"/>
  <c r="I133" i="3" s="1"/>
  <c r="I148" i="3"/>
  <c r="I147" i="3" s="1"/>
  <c r="I194" i="3" s="1"/>
  <c r="G56" i="8" s="1"/>
  <c r="I184" i="3"/>
  <c r="I183" i="3" s="1"/>
  <c r="I198" i="3" s="1"/>
  <c r="G66" i="8" s="1"/>
  <c r="H81" i="3"/>
  <c r="I80" i="3"/>
  <c r="I131" i="3" s="1"/>
  <c r="CB106" i="6"/>
  <c r="CB105" i="6" s="1"/>
  <c r="CB137" i="6" s="1"/>
  <c r="AR105" i="6"/>
  <c r="AR137" i="6" s="1"/>
  <c r="AP106" i="6" l="1"/>
  <c r="E106" i="6"/>
  <c r="F105" i="6"/>
  <c r="F137" i="6" s="1"/>
  <c r="H148" i="3"/>
  <c r="H147" i="3" s="1"/>
  <c r="H194" i="3" s="1"/>
  <c r="F56" i="8" s="1"/>
  <c r="H184" i="3"/>
  <c r="H183" i="3" s="1"/>
  <c r="H198" i="3" s="1"/>
  <c r="F66" i="8" s="1"/>
  <c r="H102" i="3"/>
  <c r="H101" i="3" s="1"/>
  <c r="H133" i="3" s="1"/>
  <c r="H115" i="3"/>
  <c r="H114" i="3" s="1"/>
  <c r="H135" i="3" s="1"/>
  <c r="H169" i="3"/>
  <c r="H168" i="3" s="1"/>
  <c r="H196" i="3" s="1"/>
  <c r="F61" i="8" s="1"/>
  <c r="G81" i="3"/>
  <c r="H80" i="3"/>
  <c r="H131" i="3" s="1"/>
  <c r="CA106" i="6"/>
  <c r="CA105" i="6" s="1"/>
  <c r="CA137" i="6" s="1"/>
  <c r="AQ105" i="6"/>
  <c r="AQ137" i="6" s="1"/>
  <c r="AO106" i="6" l="1"/>
  <c r="E105" i="6"/>
  <c r="E137" i="6" s="1"/>
  <c r="G115" i="3"/>
  <c r="G114" i="3" s="1"/>
  <c r="G135" i="3" s="1"/>
  <c r="G184" i="3"/>
  <c r="G183" i="3" s="1"/>
  <c r="G198" i="3" s="1"/>
  <c r="E66" i="8" s="1"/>
  <c r="G102" i="3"/>
  <c r="G101" i="3" s="1"/>
  <c r="G133" i="3" s="1"/>
  <c r="G148" i="3"/>
  <c r="G147" i="3" s="1"/>
  <c r="G194" i="3" s="1"/>
  <c r="E56" i="8" s="1"/>
  <c r="G169" i="3"/>
  <c r="G168" i="3" s="1"/>
  <c r="G196" i="3" s="1"/>
  <c r="E61" i="8" s="1"/>
  <c r="F81" i="3"/>
  <c r="G80" i="3"/>
  <c r="G131" i="3" s="1"/>
  <c r="BZ106" i="6"/>
  <c r="BZ105" i="6" s="1"/>
  <c r="BZ137" i="6" s="1"/>
  <c r="AP105" i="6"/>
  <c r="AP137" i="6" s="1"/>
  <c r="F184" i="3" l="1"/>
  <c r="F183" i="3" s="1"/>
  <c r="F198" i="3" s="1"/>
  <c r="D66" i="8" s="1"/>
  <c r="F102" i="3"/>
  <c r="F101" i="3" s="1"/>
  <c r="F133" i="3" s="1"/>
  <c r="F148" i="3"/>
  <c r="F147" i="3" s="1"/>
  <c r="F194" i="3" s="1"/>
  <c r="D56" i="8" s="1"/>
  <c r="F169" i="3"/>
  <c r="F168" i="3" s="1"/>
  <c r="F196" i="3" s="1"/>
  <c r="D61" i="8" s="1"/>
  <c r="F115" i="3"/>
  <c r="F114" i="3" s="1"/>
  <c r="F135" i="3" s="1"/>
  <c r="E81" i="3"/>
  <c r="F80" i="3"/>
  <c r="F131" i="3" s="1"/>
  <c r="BY106" i="6"/>
  <c r="BY105" i="6" s="1"/>
  <c r="BY137" i="6" s="1"/>
  <c r="AO105" i="6"/>
  <c r="AO137" i="6" s="1"/>
  <c r="E169" i="3" l="1"/>
  <c r="E168" i="3" s="1"/>
  <c r="E196" i="3" s="1"/>
  <c r="C61" i="8" s="1"/>
  <c r="E115" i="3"/>
  <c r="E114" i="3" s="1"/>
  <c r="E135" i="3" s="1"/>
  <c r="E102" i="3"/>
  <c r="E101" i="3" s="1"/>
  <c r="E133" i="3" s="1"/>
  <c r="E148" i="3"/>
  <c r="E147" i="3" s="1"/>
  <c r="E194" i="3" s="1"/>
  <c r="C56" i="8" s="1"/>
  <c r="E184" i="3"/>
  <c r="E183" i="3" s="1"/>
  <c r="E198" i="3" s="1"/>
  <c r="C66" i="8" s="1"/>
  <c r="E80" i="3"/>
  <c r="E131" i="3" s="1"/>
</calcChain>
</file>

<file path=xl/sharedStrings.xml><?xml version="1.0" encoding="utf-8"?>
<sst xmlns="http://schemas.openxmlformats.org/spreadsheetml/2006/main" count="1193" uniqueCount="169">
  <si>
    <t>4-13k axles @ 3.5'</t>
  </si>
  <si>
    <t>5-13k axles @ 3.5'</t>
  </si>
  <si>
    <t>6-13k axles @ 3.5'</t>
  </si>
  <si>
    <t>7-13k axles @ 3.5'</t>
  </si>
  <si>
    <t>8-13k axles @ 3.5'</t>
  </si>
  <si>
    <t>Unl.  13k axles at 3.5'</t>
  </si>
  <si>
    <t>1-18k axle</t>
  </si>
  <si>
    <t>Truck 1</t>
  </si>
  <si>
    <t>Truck 2</t>
  </si>
  <si>
    <t>Truck 3</t>
  </si>
  <si>
    <t>1-13k axles @ 3.5'</t>
  </si>
  <si>
    <t>2-13k axles @ 3.5'</t>
  </si>
  <si>
    <t>3-13k axles @ 3.5'</t>
  </si>
  <si>
    <t>Truck 4</t>
  </si>
  <si>
    <t>Truck 5</t>
  </si>
  <si>
    <t>Truck 6</t>
  </si>
  <si>
    <t>Truck 7</t>
  </si>
  <si>
    <t>Truck 8</t>
  </si>
  <si>
    <t>Truck 9</t>
  </si>
  <si>
    <t>Truck 10</t>
  </si>
  <si>
    <t>Truck 11</t>
  </si>
  <si>
    <t>Truck 12</t>
  </si>
  <si>
    <t>Truck 16</t>
  </si>
  <si>
    <t>Truck 17</t>
  </si>
  <si>
    <t>Truck 18</t>
  </si>
  <si>
    <t>Truck 13</t>
  </si>
  <si>
    <t>Truck 14</t>
  </si>
  <si>
    <t>Truck 15</t>
  </si>
  <si>
    <t>Truck 19</t>
  </si>
  <si>
    <t>Truck 20</t>
  </si>
  <si>
    <t>Truck 21</t>
  </si>
  <si>
    <t>Truck 22</t>
  </si>
  <si>
    <t>Truck 23</t>
  </si>
  <si>
    <t>Truck 24</t>
  </si>
  <si>
    <t>Truck 26</t>
  </si>
  <si>
    <t>Truck 27</t>
  </si>
  <si>
    <t>Truck 28</t>
  </si>
  <si>
    <t>1-16k axle</t>
  </si>
  <si>
    <t>1 Unit Trucks</t>
  </si>
  <si>
    <t>2 Unit Trucks</t>
  </si>
  <si>
    <t>3 Unit Trucks</t>
  </si>
  <si>
    <t>1-15.4k axle</t>
  </si>
  <si>
    <t>LFR</t>
  </si>
  <si>
    <t>Spread</t>
  </si>
  <si>
    <t>LRFR</t>
  </si>
  <si>
    <t>Maximum loading</t>
  </si>
  <si>
    <t>Comparison between actual calculated loading and unlimited 13k axles at 3.5'</t>
  </si>
  <si>
    <t>Determine pressures at various depths for common legal truck axle configurations</t>
  </si>
  <si>
    <t>Determine which axle configuration applies to each truck at various depths.</t>
  </si>
  <si>
    <t>Color coding corresponds to controlling axle configuration color coding above</t>
  </si>
  <si>
    <t>Cells with no color are specific to truck (i.e. entire truck weight distributed over length)</t>
  </si>
  <si>
    <t>Max distributed truck pressure is calculated at each depth, and controlling truck and pressure are determined for each depth for 1, 2 and 3 unit</t>
  </si>
  <si>
    <t>Depth multiplier calculates the rate at which a load is spread per unit of depth (Multiplier differs for LFR and LRFR)</t>
  </si>
  <si>
    <t>Spread equals Depth of Fill multiplied by Depth Multiplier.  (For LRFR, a contact patch of 10" is added, For LFR each axle is a point load)</t>
  </si>
  <si>
    <t>1 Unit</t>
  </si>
  <si>
    <t>Summary:</t>
  </si>
  <si>
    <t>2 Unit</t>
  </si>
  <si>
    <t>3 Unit</t>
  </si>
  <si>
    <t>Depth (ft)</t>
  </si>
  <si>
    <t>2-18k axle @ 9'</t>
  </si>
  <si>
    <t>3-18k axle @ 9'</t>
  </si>
  <si>
    <t>4-18k axle @ 9'</t>
  </si>
  <si>
    <t>2-16k axles @ 3.5'</t>
  </si>
  <si>
    <t>Spread (ft)</t>
  </si>
  <si>
    <t>5-18k axle @ 9'</t>
  </si>
  <si>
    <t>2-16k axles @ 4'</t>
  </si>
  <si>
    <t>Truck 25</t>
  </si>
  <si>
    <t>2-13k axles @ 4'</t>
  </si>
  <si>
    <t>Depth</t>
  </si>
  <si>
    <t>1-60k axle</t>
  </si>
  <si>
    <t xml:space="preserve">1-42k axle </t>
  </si>
  <si>
    <t>2-42k axle @ 4'</t>
  </si>
  <si>
    <t>2-23k axle @ 4.5'</t>
  </si>
  <si>
    <t>3-34k axle @ 4.5'</t>
  </si>
  <si>
    <t>3-33k axle @ 4.5'</t>
  </si>
  <si>
    <t>3-20.3k axle @ 4.5'</t>
  </si>
  <si>
    <t>2-44k axle @4'</t>
  </si>
  <si>
    <t>3-19.8k axle @ 4.5'</t>
  </si>
  <si>
    <t>2-23.8k axle @ 4.5'</t>
  </si>
  <si>
    <t>2-60k axle @ 12'</t>
  </si>
  <si>
    <t>3-33k axle @ 4'</t>
  </si>
  <si>
    <t>4-28k axle @4'</t>
  </si>
  <si>
    <t>4-28.08k axle @4'</t>
  </si>
  <si>
    <t>5-24k axle @ 5.167'</t>
  </si>
  <si>
    <t>4-25.8k axle @ 4.167</t>
  </si>
  <si>
    <t>2-25.8k axle @4.5'</t>
  </si>
  <si>
    <t>2-34k axle @ 4'</t>
  </si>
  <si>
    <t>3-29.7k axle @4.3'</t>
  </si>
  <si>
    <t>2-28.3k axle @4.3</t>
  </si>
  <si>
    <t>4-28.3k axle @ 4.1'</t>
  </si>
  <si>
    <t>2-29.7k axle @4.5'</t>
  </si>
  <si>
    <t>2-45k axle @ 4'</t>
  </si>
  <si>
    <t>1-14.667k axle</t>
  </si>
  <si>
    <t>4-29k axle @ 4.5'</t>
  </si>
  <si>
    <t>1-46k axle</t>
  </si>
  <si>
    <t>Controling Truck</t>
  </si>
  <si>
    <t>Max Value</t>
  </si>
  <si>
    <t>Load Factor</t>
  </si>
  <si>
    <t>Summary: Pre LF</t>
  </si>
  <si>
    <t>Summary: With LF</t>
  </si>
  <si>
    <t>OverLoad</t>
  </si>
  <si>
    <t>2-46k axle @ 4.5'</t>
  </si>
  <si>
    <t>Will Never Control</t>
  </si>
  <si>
    <t>Depth Multiplier</t>
  </si>
  <si>
    <t>Determine pressures at various depths for OVERLOAD Configurations</t>
  </si>
  <si>
    <t>1-34k axle</t>
  </si>
  <si>
    <t>1-33k axle</t>
  </si>
  <si>
    <t>1-29k axle</t>
  </si>
  <si>
    <t>1-45k axle</t>
  </si>
  <si>
    <t xml:space="preserve">1-28k axle </t>
  </si>
  <si>
    <t>1-28.08k axle</t>
  </si>
  <si>
    <t>1-25.8k axle</t>
  </si>
  <si>
    <t>1-29.7k axle</t>
  </si>
  <si>
    <t>1-28.3k axle</t>
  </si>
  <si>
    <t>3-28.3k axle @ 4.1'</t>
  </si>
  <si>
    <t>Class A %</t>
  </si>
  <si>
    <t>Alxe Wt</t>
  </si>
  <si>
    <t>CLASS A TRUCKS</t>
  </si>
  <si>
    <t>CLASS B TRUCKS</t>
  </si>
  <si>
    <t>CLASS C TRUCKS</t>
  </si>
  <si>
    <t>LEGAL</t>
  </si>
  <si>
    <t>OVERLOAD Class A</t>
  </si>
  <si>
    <t>OVERLOAD Class B</t>
  </si>
  <si>
    <t>OVERLOAD Class C</t>
  </si>
  <si>
    <t>Spread equals Depth of Fill multiplied by Depth Multiplier.  (a contact patch of 10" is added)</t>
  </si>
  <si>
    <t>Spread equals Depth of Fill multiplied by Depth Multiplier.  (A contact patch of 10" is added)</t>
  </si>
  <si>
    <t>Calculated LFR distribution non including the 10" contact patch.</t>
  </si>
  <si>
    <t>Difference between distribution with contact patch, and without.</t>
  </si>
  <si>
    <t>1-32k axle</t>
  </si>
  <si>
    <t>2-32k axle @14'</t>
  </si>
  <si>
    <t>HS-20</t>
  </si>
  <si>
    <t>Truck</t>
  </si>
  <si>
    <t>1-32k Axle</t>
  </si>
  <si>
    <t>2-32k Axle @ 14'</t>
  </si>
  <si>
    <t>2-25k Axle @ 4'</t>
  </si>
  <si>
    <t>HL-93</t>
  </si>
  <si>
    <t>DESIGN - UNFACTORED</t>
  </si>
  <si>
    <t>LEGAL - FACTORED</t>
  </si>
  <si>
    <t>OVERLOAD Class A - FACTORED</t>
  </si>
  <si>
    <t>OVERLOAD Class B - FACTORED</t>
  </si>
  <si>
    <t>OVERLOAD Class C - FACTORED</t>
  </si>
  <si>
    <t>FEDERAL - UNFACTORED!!!</t>
  </si>
  <si>
    <t>LFR - FACTORED (Unless noted)!</t>
  </si>
  <si>
    <t>Controlling Axles</t>
  </si>
  <si>
    <t>Controlling Truck</t>
  </si>
  <si>
    <t>The summary tables below include the controlling line load (in kips/foot of truck) created by trucks in each legal unit classification, each overload class as well as HS-20.  Legal and overloads are factored, and federal (HS-20) is unfactored.  The calculations that resulted in the controlling weights are included in a separate spreadsheet that is included with the Structural Analysis Documentation for the CMP spreadsheet, which is available on MDOT's website. Transverse distribution of these trucks is calculated within this CMP spreadsheet.</t>
  </si>
  <si>
    <t>1-Axle</t>
  </si>
  <si>
    <t>2 @ 3.5'</t>
  </si>
  <si>
    <t>4 @ 3.5'</t>
  </si>
  <si>
    <t>7 @ 3.5'</t>
  </si>
  <si>
    <t>Full Truck</t>
  </si>
  <si>
    <t>3 @ 9'</t>
  </si>
  <si>
    <t>Lw</t>
  </si>
  <si>
    <t>l_t</t>
  </si>
  <si>
    <t>LLDF</t>
  </si>
  <si>
    <t>Total Axle Spacing (ft)</t>
  </si>
  <si>
    <t>3 @ 3.5'</t>
  </si>
  <si>
    <t>5 @ 3.5'</t>
  </si>
  <si>
    <t>6 @ 3.5'</t>
  </si>
  <si>
    <t>8 @ 3.5'</t>
  </si>
  <si>
    <t>2 @ 4'</t>
  </si>
  <si>
    <t>2 @ 9'</t>
  </si>
  <si>
    <t>4 @ 9'</t>
  </si>
  <si>
    <t>5 @ 9'</t>
  </si>
  <si>
    <t>2 @ 14'</t>
  </si>
  <si>
    <t>Full Truck # 5</t>
  </si>
  <si>
    <t>Full Truck # 11</t>
  </si>
  <si>
    <t>Full Truck # 23</t>
  </si>
  <si>
    <t>Class A Overload Full Truck # 5</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</si>
</sst>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0"/>
      <color theme="1"/>
      <name val="Arial"/>
      <family val="2"/>
    </font>
    <font>
      <sz val="11"/>
      <color theme="1"/>
      <name val="Calibri"/>
      <family val="2"/>
      <scheme val="minor"/>
    </font>
    <font>
      <sz val="10"/>
      <name val="Arial"/>
      <family val="2"/>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u/>
      <sz val="10"/>
      <color theme="1"/>
      <name val="Arial"/>
      <family val="2"/>
    </font>
    <font>
      <b/>
      <sz val="15"/>
      <color theme="1"/>
      <name val="Arial"/>
      <family val="2"/>
    </font>
    <font>
      <i/>
      <sz val="10"/>
      <color theme="1"/>
      <name val="Arial"/>
      <family val="2"/>
    </font>
    <font>
      <u/>
      <sz val="10"/>
      <color theme="10"/>
      <name val="Arial"/>
      <family val="2"/>
    </font>
    <font>
      <sz val="11"/>
      <color rgb="FF006100"/>
      <name val="Calibri"/>
      <family val="2"/>
      <scheme val="minor"/>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9" tint="-0.249977111117893"/>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rgb="FF00B050"/>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2" tint="-0.749992370372631"/>
        <bgColor indexed="64"/>
      </patternFill>
    </fill>
    <fill>
      <patternFill patternType="solid">
        <fgColor theme="2" tint="-0.499984740745262"/>
        <bgColor indexed="64"/>
      </patternFill>
    </fill>
    <fill>
      <patternFill patternType="solid">
        <fgColor theme="3" tint="0.39997558519241921"/>
        <bgColor indexed="64"/>
      </patternFill>
    </fill>
    <fill>
      <patternFill patternType="solid">
        <fgColor theme="5" tint="0.39997558519241921"/>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0" tint="-0.34998626667073579"/>
        <bgColor indexed="64"/>
      </patternFill>
    </fill>
    <fill>
      <patternFill patternType="solid">
        <fgColor theme="3" tint="-0.249977111117893"/>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rgb="FF7030A0"/>
        <bgColor indexed="64"/>
      </patternFill>
    </fill>
    <fill>
      <patternFill patternType="solid">
        <fgColor rgb="FF0070C0"/>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1" tint="0.499984740745262"/>
        <bgColor indexed="64"/>
      </patternFill>
    </fill>
    <fill>
      <patternFill patternType="solid">
        <fgColor theme="4" tint="0.59999389629810485"/>
        <bgColor indexed="64"/>
      </patternFill>
    </fill>
    <fill>
      <patternFill patternType="lightDown">
        <fgColor rgb="FF7030A0"/>
      </patternFill>
    </fill>
    <fill>
      <patternFill patternType="gray0625">
        <fgColor theme="2" tint="-0.499984740745262"/>
        <bgColor indexed="65"/>
      </patternFill>
    </fill>
    <fill>
      <patternFill patternType="solid">
        <fgColor theme="0" tint="-0.49998474074526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00B050"/>
      </top>
      <bottom/>
      <diagonal/>
    </border>
    <border>
      <left/>
      <right/>
      <top style="thin">
        <color theme="3"/>
      </top>
      <bottom style="thin">
        <color theme="3"/>
      </bottom>
      <diagonal/>
    </border>
    <border>
      <left style="thin">
        <color theme="3"/>
      </left>
      <right/>
      <top style="thin">
        <color theme="3"/>
      </top>
      <bottom style="thin">
        <color theme="3"/>
      </bottom>
      <diagonal/>
    </border>
    <border>
      <left style="thin">
        <color rgb="FF00B050"/>
      </left>
      <right/>
      <top style="thin">
        <color rgb="FF00B050"/>
      </top>
      <bottom/>
      <diagonal/>
    </border>
    <border>
      <left/>
      <right/>
      <top style="thin">
        <color indexed="64"/>
      </top>
      <bottom style="thin">
        <color indexed="64"/>
      </bottom>
      <diagonal/>
    </border>
  </borders>
  <cellStyleXfs count="47">
    <xf numFmtId="0" fontId="0" fillId="0" borderId="0"/>
    <xf numFmtId="0" fontId="3" fillId="10"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19" fillId="12" borderId="0" applyNumberFormat="0" applyBorder="0" applyAlignment="0" applyProtection="0"/>
    <xf numFmtId="0" fontId="19" fillId="16" borderId="0" applyNumberFormat="0" applyBorder="0" applyAlignment="0" applyProtection="0"/>
    <xf numFmtId="0" fontId="19" fillId="20" borderId="0" applyNumberFormat="0" applyBorder="0" applyAlignment="0" applyProtection="0"/>
    <xf numFmtId="0" fontId="19" fillId="24" borderId="0" applyNumberFormat="0" applyBorder="0" applyAlignment="0" applyProtection="0"/>
    <xf numFmtId="0" fontId="19" fillId="28" borderId="0" applyNumberFormat="0" applyBorder="0" applyAlignment="0" applyProtection="0"/>
    <xf numFmtId="0" fontId="19" fillId="32" borderId="0" applyNumberFormat="0" applyBorder="0" applyAlignment="0" applyProtection="0"/>
    <xf numFmtId="0" fontId="19" fillId="9" borderId="0" applyNumberFormat="0" applyBorder="0" applyAlignment="0" applyProtection="0"/>
    <xf numFmtId="0" fontId="19" fillId="13" borderId="0" applyNumberFormat="0" applyBorder="0" applyAlignment="0" applyProtection="0"/>
    <xf numFmtId="0" fontId="19" fillId="17" borderId="0" applyNumberFormat="0" applyBorder="0" applyAlignment="0" applyProtection="0"/>
    <xf numFmtId="0" fontId="19" fillId="21" borderId="0" applyNumberFormat="0" applyBorder="0" applyAlignment="0" applyProtection="0"/>
    <xf numFmtId="0" fontId="19" fillId="25" borderId="0" applyNumberFormat="0" applyBorder="0" applyAlignment="0" applyProtection="0"/>
    <xf numFmtId="0" fontId="19" fillId="29" borderId="0" applyNumberFormat="0" applyBorder="0" applyAlignment="0" applyProtection="0"/>
    <xf numFmtId="0" fontId="9" fillId="3" borderId="0" applyNumberFormat="0" applyBorder="0" applyAlignment="0" applyProtection="0"/>
    <xf numFmtId="0" fontId="13" fillId="6" borderId="8" applyNumberFormat="0" applyAlignment="0" applyProtection="0"/>
    <xf numFmtId="0" fontId="15" fillId="7" borderId="11" applyNumberFormat="0" applyAlignment="0" applyProtection="0"/>
    <xf numFmtId="0" fontId="17" fillId="0" borderId="0" applyNumberFormat="0" applyFill="0" applyBorder="0" applyAlignment="0" applyProtection="0"/>
    <xf numFmtId="0" fontId="8" fillId="2" borderId="0" applyNumberFormat="0" applyBorder="0" applyAlignment="0" applyProtection="0"/>
    <xf numFmtId="0" fontId="5" fillId="0" borderId="5" applyNumberFormat="0" applyFill="0" applyAlignment="0" applyProtection="0"/>
    <xf numFmtId="0" fontId="6" fillId="0" borderId="6" applyNumberFormat="0" applyFill="0" applyAlignment="0" applyProtection="0"/>
    <xf numFmtId="0" fontId="7" fillId="0" borderId="7" applyNumberFormat="0" applyFill="0" applyAlignment="0" applyProtection="0"/>
    <xf numFmtId="0" fontId="7" fillId="0" borderId="0" applyNumberFormat="0" applyFill="0" applyBorder="0" applyAlignment="0" applyProtection="0"/>
    <xf numFmtId="0" fontId="11" fillId="5" borderId="8" applyNumberFormat="0" applyAlignment="0" applyProtection="0"/>
    <xf numFmtId="0" fontId="14" fillId="0" borderId="10" applyNumberFormat="0" applyFill="0" applyAlignment="0" applyProtection="0"/>
    <xf numFmtId="0" fontId="10" fillId="4" borderId="0" applyNumberFormat="0" applyBorder="0" applyAlignment="0" applyProtection="0"/>
    <xf numFmtId="0" fontId="3" fillId="8" borderId="12" applyNumberFormat="0" applyFont="0" applyAlignment="0" applyProtection="0"/>
    <xf numFmtId="0" fontId="12" fillId="6" borderId="9" applyNumberFormat="0" applyAlignment="0" applyProtection="0"/>
    <xf numFmtId="9" fontId="3" fillId="0" borderId="0" applyFont="0" applyFill="0" applyBorder="0" applyAlignment="0" applyProtection="0"/>
    <xf numFmtId="0" fontId="4" fillId="0" borderId="0" applyNumberFormat="0" applyFill="0" applyBorder="0" applyAlignment="0" applyProtection="0"/>
    <xf numFmtId="0" fontId="18" fillId="0" borderId="13" applyNumberFormat="0" applyFill="0" applyAlignment="0" applyProtection="0"/>
    <xf numFmtId="0" fontId="16" fillId="0" borderId="0" applyNumberFormat="0" applyFill="0" applyBorder="0" applyAlignment="0" applyProtection="0"/>
    <xf numFmtId="0" fontId="23" fillId="0" borderId="0" applyNumberFormat="0" applyFill="0" applyBorder="0" applyAlignment="0" applyProtection="0"/>
    <xf numFmtId="0" fontId="1" fillId="0" borderId="0"/>
    <xf numFmtId="0" fontId="24" fillId="2" borderId="0" applyNumberFormat="0" applyBorder="0" applyAlignment="0" applyProtection="0"/>
    <xf numFmtId="0" fontId="1" fillId="30" borderId="0" applyNumberFormat="0" applyBorder="0" applyAlignment="0" applyProtection="0"/>
  </cellStyleXfs>
  <cellXfs count="342">
    <xf numFmtId="0" fontId="0" fillId="0" borderId="0" xfId="0"/>
    <xf numFmtId="0" fontId="0" fillId="0" borderId="0" xfId="0" applyAlignment="1">
      <alignment horizontal="right"/>
    </xf>
    <xf numFmtId="0" fontId="0" fillId="0" borderId="0" xfId="0" applyAlignment="1">
      <alignment horizontal="center"/>
    </xf>
    <xf numFmtId="2" fontId="0" fillId="0" borderId="0" xfId="0" applyNumberFormat="1" applyAlignment="1">
      <alignment horizontal="center"/>
    </xf>
    <xf numFmtId="2" fontId="0" fillId="0" borderId="0" xfId="0" applyNumberFormat="1" applyFill="1" applyAlignment="1">
      <alignment horizontal="center"/>
    </xf>
    <xf numFmtId="0" fontId="0" fillId="0" borderId="0" xfId="0" applyAlignment="1">
      <alignment horizontal="left"/>
    </xf>
    <xf numFmtId="0" fontId="18" fillId="0" borderId="0" xfId="0" applyFont="1"/>
    <xf numFmtId="0" fontId="0" fillId="0" borderId="0" xfId="0" applyFill="1"/>
    <xf numFmtId="0" fontId="20" fillId="0" borderId="0" xfId="0" applyFont="1"/>
    <xf numFmtId="2" fontId="0" fillId="0" borderId="0" xfId="0" applyNumberFormat="1" applyBorder="1" applyAlignment="1">
      <alignment horizontal="center"/>
    </xf>
    <xf numFmtId="0" fontId="20" fillId="0" borderId="0" xfId="0" applyFont="1" applyAlignment="1">
      <alignment horizontal="right"/>
    </xf>
    <xf numFmtId="2" fontId="0" fillId="0" borderId="1" xfId="0" applyNumberFormat="1" applyBorder="1" applyAlignment="1">
      <alignment horizontal="center"/>
    </xf>
    <xf numFmtId="0" fontId="0" fillId="0" borderId="1" xfId="0" applyBorder="1" applyAlignment="1">
      <alignment horizontal="center"/>
    </xf>
    <xf numFmtId="0" fontId="0" fillId="0" borderId="0" xfId="0" applyAlignment="1"/>
    <xf numFmtId="2" fontId="0" fillId="0" borderId="0" xfId="0" applyNumberFormat="1"/>
    <xf numFmtId="2" fontId="0" fillId="33" borderId="0" xfId="0" applyNumberFormat="1" applyFill="1" applyAlignment="1">
      <alignment horizontal="center"/>
    </xf>
    <xf numFmtId="2" fontId="0" fillId="34" borderId="0" xfId="0" applyNumberFormat="1" applyFill="1" applyAlignment="1">
      <alignment horizontal="center"/>
    </xf>
    <xf numFmtId="2" fontId="0" fillId="35" borderId="0" xfId="0" applyNumberFormat="1" applyFill="1" applyAlignment="1">
      <alignment horizontal="center"/>
    </xf>
    <xf numFmtId="2" fontId="0" fillId="36" borderId="0" xfId="0" applyNumberFormat="1" applyFill="1" applyAlignment="1">
      <alignment horizontal="center"/>
    </xf>
    <xf numFmtId="2" fontId="0" fillId="37" borderId="0" xfId="0" applyNumberFormat="1" applyFill="1" applyAlignment="1">
      <alignment horizontal="center"/>
    </xf>
    <xf numFmtId="2" fontId="0" fillId="38" borderId="0" xfId="0" applyNumberFormat="1" applyFill="1" applyAlignment="1">
      <alignment horizontal="center"/>
    </xf>
    <xf numFmtId="2" fontId="0" fillId="39" borderId="0" xfId="0" applyNumberFormat="1" applyFill="1" applyAlignment="1">
      <alignment horizontal="center"/>
    </xf>
    <xf numFmtId="2" fontId="0" fillId="40" borderId="0" xfId="0" applyNumberFormat="1" applyFill="1" applyAlignment="1">
      <alignment horizontal="center"/>
    </xf>
    <xf numFmtId="2" fontId="0" fillId="41" borderId="0" xfId="0" applyNumberFormat="1" applyFill="1" applyAlignment="1">
      <alignment horizontal="center"/>
    </xf>
    <xf numFmtId="2" fontId="0" fillId="42" borderId="0" xfId="0" applyNumberFormat="1" applyFill="1" applyAlignment="1">
      <alignment horizontal="center"/>
    </xf>
    <xf numFmtId="2" fontId="0" fillId="43" borderId="0" xfId="0" applyNumberFormat="1" applyFill="1" applyAlignment="1">
      <alignment horizontal="center"/>
    </xf>
    <xf numFmtId="2" fontId="0" fillId="38" borderId="0" xfId="0" applyNumberFormat="1" applyFill="1" applyAlignment="1">
      <alignment horizontal="center"/>
    </xf>
    <xf numFmtId="2" fontId="0" fillId="39" borderId="0" xfId="0" applyNumberFormat="1" applyFill="1" applyAlignment="1">
      <alignment horizontal="center"/>
    </xf>
    <xf numFmtId="0" fontId="0" fillId="0" borderId="0" xfId="0" applyAlignment="1"/>
    <xf numFmtId="2" fontId="0" fillId="37" borderId="0" xfId="0" applyNumberFormat="1" applyFill="1" applyAlignment="1">
      <alignment horizontal="center"/>
    </xf>
    <xf numFmtId="0" fontId="0" fillId="0" borderId="0" xfId="0" applyAlignment="1">
      <alignment horizontal="center"/>
    </xf>
    <xf numFmtId="2" fontId="2" fillId="0" borderId="0" xfId="0" applyNumberFormat="1" applyFont="1" applyFill="1" applyAlignment="1">
      <alignment horizontal="center"/>
    </xf>
    <xf numFmtId="2" fontId="0" fillId="0" borderId="0" xfId="0" applyNumberFormat="1" applyFill="1"/>
    <xf numFmtId="2" fontId="0" fillId="44" borderId="0" xfId="0" applyNumberFormat="1" applyFill="1" applyAlignment="1">
      <alignment horizontal="center"/>
    </xf>
    <xf numFmtId="2" fontId="0" fillId="45" borderId="0" xfId="0" applyNumberFormat="1" applyFill="1" applyAlignment="1">
      <alignment horizontal="center"/>
    </xf>
    <xf numFmtId="2" fontId="0" fillId="46" borderId="0" xfId="0" applyNumberFormat="1" applyFill="1" applyAlignment="1">
      <alignment horizontal="center"/>
    </xf>
    <xf numFmtId="2" fontId="0" fillId="47" borderId="0" xfId="0" applyNumberFormat="1" applyFill="1" applyAlignment="1">
      <alignment horizontal="center"/>
    </xf>
    <xf numFmtId="2" fontId="0" fillId="48" borderId="0" xfId="0" applyNumberFormat="1" applyFill="1" applyAlignment="1">
      <alignment horizontal="center"/>
    </xf>
    <xf numFmtId="2" fontId="0" fillId="49" borderId="0" xfId="0" applyNumberFormat="1" applyFont="1" applyFill="1" applyAlignment="1">
      <alignment horizontal="center"/>
    </xf>
    <xf numFmtId="2" fontId="2" fillId="50" borderId="0" xfId="0" applyNumberFormat="1" applyFont="1" applyFill="1" applyAlignment="1">
      <alignment horizontal="center"/>
    </xf>
    <xf numFmtId="2" fontId="0" fillId="51" borderId="0" xfId="0" applyNumberFormat="1" applyFill="1" applyAlignment="1">
      <alignment horizontal="center"/>
    </xf>
    <xf numFmtId="2" fontId="0" fillId="52" borderId="0" xfId="0" applyNumberFormat="1" applyFill="1" applyAlignment="1">
      <alignment horizontal="center"/>
    </xf>
    <xf numFmtId="2" fontId="0" fillId="53" borderId="0" xfId="0" applyNumberFormat="1" applyFill="1" applyAlignment="1">
      <alignment horizontal="center"/>
    </xf>
    <xf numFmtId="2" fontId="0" fillId="54" borderId="0" xfId="0" applyNumberFormat="1" applyFill="1" applyAlignment="1">
      <alignment horizontal="center"/>
    </xf>
    <xf numFmtId="2" fontId="0" fillId="55" borderId="0" xfId="0" applyNumberFormat="1" applyFill="1" applyAlignment="1">
      <alignment horizontal="center"/>
    </xf>
    <xf numFmtId="2" fontId="0" fillId="56" borderId="0" xfId="0" applyNumberFormat="1" applyFill="1" applyAlignment="1">
      <alignment horizontal="center"/>
    </xf>
    <xf numFmtId="2" fontId="0" fillId="57" borderId="0" xfId="0" applyNumberFormat="1" applyFill="1" applyAlignment="1">
      <alignment horizontal="center"/>
    </xf>
    <xf numFmtId="2" fontId="0" fillId="58" borderId="0" xfId="0" applyNumberFormat="1" applyFill="1" applyAlignment="1">
      <alignment horizontal="center"/>
    </xf>
    <xf numFmtId="2" fontId="0" fillId="59" borderId="0" xfId="0" applyNumberFormat="1" applyFill="1" applyAlignment="1">
      <alignment horizontal="center"/>
    </xf>
    <xf numFmtId="0" fontId="0" fillId="38" borderId="0" xfId="0" applyFill="1" applyAlignment="1">
      <alignment horizontal="center"/>
    </xf>
    <xf numFmtId="2" fontId="0" fillId="60" borderId="0" xfId="0" applyNumberFormat="1" applyFill="1" applyAlignment="1">
      <alignment horizontal="center"/>
    </xf>
    <xf numFmtId="2" fontId="0" fillId="61" borderId="0" xfId="0" applyNumberFormat="1" applyFill="1" applyAlignment="1">
      <alignment horizontal="center"/>
    </xf>
    <xf numFmtId="2" fontId="0" fillId="62" borderId="0" xfId="0" applyNumberFormat="1" applyFill="1" applyAlignment="1">
      <alignment horizontal="center"/>
    </xf>
    <xf numFmtId="2" fontId="0" fillId="63" borderId="0" xfId="0" applyNumberFormat="1" applyFill="1" applyAlignment="1">
      <alignment horizontal="center"/>
    </xf>
    <xf numFmtId="2" fontId="0" fillId="0" borderId="0" xfId="0" applyNumberFormat="1" applyFont="1" applyFill="1" applyAlignment="1">
      <alignment horizontal="center"/>
    </xf>
    <xf numFmtId="2" fontId="0" fillId="64" borderId="0" xfId="0" applyNumberFormat="1" applyFill="1" applyAlignment="1">
      <alignment horizontal="center"/>
    </xf>
    <xf numFmtId="2" fontId="0" fillId="65" borderId="0" xfId="0" applyNumberFormat="1" applyFill="1" applyAlignment="1">
      <alignment horizontal="center"/>
    </xf>
    <xf numFmtId="2" fontId="0" fillId="33" borderId="0" xfId="0" applyNumberFormat="1" applyFill="1" applyAlignment="1">
      <alignment horizontal="center"/>
    </xf>
    <xf numFmtId="2" fontId="0" fillId="50" borderId="0" xfId="0" applyNumberFormat="1" applyFill="1" applyAlignment="1">
      <alignment horizontal="center"/>
    </xf>
    <xf numFmtId="2" fontId="0" fillId="34" borderId="0" xfId="0" applyNumberFormat="1" applyFill="1" applyAlignment="1">
      <alignment horizontal="center"/>
    </xf>
    <xf numFmtId="2" fontId="0" fillId="66" borderId="0" xfId="0" applyNumberFormat="1" applyFill="1" applyAlignment="1">
      <alignment horizontal="center"/>
    </xf>
    <xf numFmtId="2" fontId="0" fillId="67" borderId="0" xfId="0" applyNumberFormat="1" applyFill="1" applyAlignment="1">
      <alignment horizontal="center"/>
    </xf>
    <xf numFmtId="2" fontId="0" fillId="40" borderId="0" xfId="0" applyNumberFormat="1" applyFill="1" applyAlignment="1">
      <alignment horizontal="center"/>
    </xf>
    <xf numFmtId="2" fontId="0" fillId="41" borderId="0" xfId="0" applyNumberFormat="1" applyFill="1" applyAlignment="1">
      <alignment horizontal="center"/>
    </xf>
    <xf numFmtId="0" fontId="0" fillId="0" borderId="0" xfId="0" applyAlignment="1">
      <alignment horizontal="center"/>
    </xf>
    <xf numFmtId="2" fontId="0" fillId="44" borderId="0" xfId="0" applyNumberFormat="1" applyFill="1" applyAlignment="1">
      <alignment horizontal="center"/>
    </xf>
    <xf numFmtId="2" fontId="0" fillId="45" borderId="0" xfId="0" applyNumberFormat="1" applyFill="1" applyAlignment="1">
      <alignment horizontal="center"/>
    </xf>
    <xf numFmtId="2" fontId="0" fillId="46" borderId="0" xfId="0" applyNumberFormat="1" applyFill="1" applyAlignment="1">
      <alignment horizontal="center"/>
    </xf>
    <xf numFmtId="1" fontId="0" fillId="0" borderId="0" xfId="0" applyNumberFormat="1" applyFill="1"/>
    <xf numFmtId="0" fontId="18" fillId="0" borderId="0" xfId="0" applyFont="1" applyBorder="1" applyAlignment="1">
      <alignment vertical="center"/>
    </xf>
    <xf numFmtId="0" fontId="20" fillId="0" borderId="2" xfId="0" applyFont="1" applyFill="1" applyBorder="1" applyAlignment="1">
      <alignment horizontal="center"/>
    </xf>
    <xf numFmtId="0" fontId="0" fillId="0" borderId="0" xfId="0" applyAlignment="1">
      <alignment horizontal="center"/>
    </xf>
    <xf numFmtId="2" fontId="0" fillId="40" borderId="0" xfId="0" applyNumberFormat="1" applyFill="1" applyAlignment="1">
      <alignment horizontal="center"/>
    </xf>
    <xf numFmtId="2" fontId="0" fillId="41" borderId="0" xfId="0" applyNumberFormat="1" applyFill="1" applyAlignment="1">
      <alignment horizontal="center"/>
    </xf>
    <xf numFmtId="2" fontId="0" fillId="64" borderId="0" xfId="0" applyNumberFormat="1" applyFill="1" applyAlignment="1">
      <alignment horizontal="center"/>
    </xf>
    <xf numFmtId="2" fontId="0" fillId="65" borderId="0" xfId="0" applyNumberFormat="1" applyFill="1" applyAlignment="1">
      <alignment horizontal="center"/>
    </xf>
    <xf numFmtId="2" fontId="0" fillId="33" borderId="0" xfId="0" applyNumberFormat="1" applyFill="1" applyAlignment="1">
      <alignment horizontal="center"/>
    </xf>
    <xf numFmtId="2" fontId="0" fillId="50" borderId="0" xfId="0" applyNumberFormat="1" applyFill="1" applyAlignment="1">
      <alignment horizontal="center"/>
    </xf>
    <xf numFmtId="2" fontId="0" fillId="34" borderId="0" xfId="0" applyNumberFormat="1" applyFill="1" applyAlignment="1">
      <alignment horizontal="center"/>
    </xf>
    <xf numFmtId="2" fontId="0" fillId="35" borderId="0" xfId="0" applyNumberFormat="1" applyFill="1" applyAlignment="1">
      <alignment horizontal="center"/>
    </xf>
    <xf numFmtId="2" fontId="0" fillId="36" borderId="0" xfId="0" applyNumberFormat="1" applyFill="1" applyAlignment="1">
      <alignment horizontal="center"/>
    </xf>
    <xf numFmtId="2" fontId="0" fillId="66" borderId="0" xfId="0" applyNumberFormat="1" applyFill="1" applyAlignment="1">
      <alignment horizontal="center"/>
    </xf>
    <xf numFmtId="2" fontId="0" fillId="67" borderId="0" xfId="0" applyNumberFormat="1" applyFill="1" applyAlignment="1">
      <alignment horizontal="center"/>
    </xf>
    <xf numFmtId="0" fontId="0" fillId="38" borderId="0" xfId="0" applyFill="1" applyAlignment="1">
      <alignment horizontal="center"/>
    </xf>
    <xf numFmtId="2" fontId="0" fillId="45" borderId="0" xfId="0" applyNumberFormat="1" applyFill="1" applyAlignment="1">
      <alignment horizontal="center"/>
    </xf>
    <xf numFmtId="2" fontId="0" fillId="46" borderId="0" xfId="0" applyNumberFormat="1" applyFill="1" applyAlignment="1">
      <alignment horizontal="center"/>
    </xf>
    <xf numFmtId="2" fontId="0" fillId="44" borderId="0" xfId="0" applyNumberFormat="1" applyFill="1" applyAlignment="1">
      <alignment horizontal="center"/>
    </xf>
    <xf numFmtId="2" fontId="0" fillId="48" borderId="0" xfId="0" applyNumberFormat="1" applyFill="1" applyAlignment="1">
      <alignment horizontal="center"/>
    </xf>
    <xf numFmtId="2" fontId="0" fillId="49" borderId="0" xfId="0" applyNumberFormat="1" applyFont="1" applyFill="1" applyAlignment="1">
      <alignment horizontal="center"/>
    </xf>
    <xf numFmtId="2" fontId="0" fillId="68" borderId="0" xfId="0" applyNumberFormat="1" applyFill="1" applyAlignment="1">
      <alignment horizontal="center"/>
    </xf>
    <xf numFmtId="2" fontId="0" fillId="42" borderId="0" xfId="0" applyNumberFormat="1" applyFill="1" applyAlignment="1">
      <alignment horizontal="center"/>
    </xf>
    <xf numFmtId="2" fontId="0" fillId="69" borderId="0" xfId="0" applyNumberFormat="1" applyFill="1" applyAlignment="1">
      <alignment horizontal="center"/>
    </xf>
    <xf numFmtId="2" fontId="2" fillId="49" borderId="0" xfId="0" applyNumberFormat="1" applyFont="1" applyFill="1" applyAlignment="1">
      <alignment horizontal="center"/>
    </xf>
    <xf numFmtId="0" fontId="18" fillId="0" borderId="0" xfId="0" applyFont="1" applyBorder="1" applyAlignment="1">
      <alignment horizontal="center" vertical="center"/>
    </xf>
    <xf numFmtId="2" fontId="0" fillId="70" borderId="14" xfId="0" applyNumberFormat="1" applyFill="1" applyBorder="1" applyAlignment="1">
      <alignment horizontal="center"/>
    </xf>
    <xf numFmtId="2" fontId="0" fillId="71" borderId="15" xfId="0" applyNumberFormat="1" applyFill="1" applyBorder="1" applyAlignment="1">
      <alignment horizontal="center"/>
    </xf>
    <xf numFmtId="0" fontId="21" fillId="0" borderId="0" xfId="0" applyFont="1" applyFill="1" applyAlignment="1">
      <alignment horizontal="center" vertical="center"/>
    </xf>
    <xf numFmtId="9" fontId="3" fillId="0" borderId="0" xfId="39" applyFont="1"/>
    <xf numFmtId="0" fontId="0" fillId="0" borderId="0" xfId="0" applyBorder="1" applyAlignment="1">
      <alignment horizontal="center"/>
    </xf>
    <xf numFmtId="0" fontId="20" fillId="0" borderId="0" xfId="0" applyFont="1" applyFill="1" applyBorder="1" applyAlignment="1">
      <alignment horizontal="center"/>
    </xf>
    <xf numFmtId="0" fontId="0" fillId="0" borderId="0" xfId="0" applyFill="1" applyBorder="1" applyAlignment="1">
      <alignment horizontal="center"/>
    </xf>
    <xf numFmtId="2" fontId="0" fillId="0" borderId="0" xfId="0" applyNumberFormat="1" applyFill="1" applyBorder="1" applyAlignment="1">
      <alignment horizontal="center"/>
    </xf>
    <xf numFmtId="0" fontId="0" fillId="0" borderId="0" xfId="0" applyFill="1" applyBorder="1"/>
    <xf numFmtId="0" fontId="18" fillId="0" borderId="0" xfId="0" applyFont="1" applyFill="1" applyBorder="1" applyAlignment="1">
      <alignment horizontal="center" vertical="center"/>
    </xf>
    <xf numFmtId="0" fontId="0" fillId="0" borderId="0" xfId="0" applyFill="1" applyBorder="1" applyAlignment="1"/>
    <xf numFmtId="0" fontId="18" fillId="0" borderId="0" xfId="0" applyFont="1" applyFill="1" applyBorder="1"/>
    <xf numFmtId="2" fontId="0" fillId="0" borderId="0" xfId="0" applyNumberFormat="1" applyFont="1" applyFill="1" applyBorder="1" applyAlignment="1">
      <alignment horizontal="center"/>
    </xf>
    <xf numFmtId="2" fontId="2" fillId="0" borderId="0" xfId="0" applyNumberFormat="1" applyFont="1" applyFill="1" applyBorder="1" applyAlignment="1">
      <alignment horizontal="center"/>
    </xf>
    <xf numFmtId="0" fontId="0" fillId="0" borderId="0" xfId="0" applyFill="1" applyAlignment="1"/>
    <xf numFmtId="0" fontId="0" fillId="0" borderId="0" xfId="0" applyFont="1" applyAlignment="1">
      <alignment horizontal="right"/>
    </xf>
    <xf numFmtId="0" fontId="22" fillId="0" borderId="0" xfId="0" applyFont="1"/>
    <xf numFmtId="0" fontId="18" fillId="72" borderId="0" xfId="0" applyFont="1" applyFill="1"/>
    <xf numFmtId="0" fontId="0" fillId="72" borderId="0" xfId="0" applyFill="1"/>
    <xf numFmtId="0" fontId="0" fillId="72" borderId="1" xfId="0" applyFill="1" applyBorder="1" applyAlignment="1">
      <alignment horizontal="center"/>
    </xf>
    <xf numFmtId="2" fontId="0" fillId="72" borderId="1" xfId="0" applyNumberFormat="1" applyFill="1" applyBorder="1" applyAlignment="1">
      <alignment horizontal="center"/>
    </xf>
    <xf numFmtId="0" fontId="18" fillId="72" borderId="0" xfId="0" applyFont="1" applyFill="1" applyBorder="1" applyAlignment="1">
      <alignment horizontal="center" vertical="center"/>
    </xf>
    <xf numFmtId="2" fontId="0" fillId="72" borderId="0" xfId="0" applyNumberFormat="1" applyFill="1" applyBorder="1" applyAlignment="1">
      <alignment horizontal="center"/>
    </xf>
    <xf numFmtId="2" fontId="0" fillId="44" borderId="0" xfId="0" applyNumberFormat="1" applyFill="1" applyAlignment="1">
      <alignment horizontal="center"/>
    </xf>
    <xf numFmtId="2" fontId="0" fillId="65" borderId="0" xfId="0" applyNumberFormat="1" applyFill="1" applyAlignment="1">
      <alignment horizontal="center"/>
    </xf>
    <xf numFmtId="2" fontId="0" fillId="69" borderId="0" xfId="0" applyNumberFormat="1" applyFill="1" applyAlignment="1">
      <alignment horizontal="center"/>
    </xf>
    <xf numFmtId="2" fontId="0" fillId="40" borderId="0" xfId="0" applyNumberFormat="1" applyFill="1" applyAlignment="1">
      <alignment horizontal="center"/>
    </xf>
    <xf numFmtId="2" fontId="0" fillId="41" borderId="0" xfId="0" applyNumberFormat="1" applyFill="1" applyAlignment="1">
      <alignment horizontal="center"/>
    </xf>
    <xf numFmtId="2" fontId="0" fillId="45" borderId="0" xfId="0" applyNumberFormat="1" applyFill="1" applyAlignment="1">
      <alignment horizontal="center"/>
    </xf>
    <xf numFmtId="2" fontId="0" fillId="46" borderId="0" xfId="0" applyNumberFormat="1" applyFill="1" applyAlignment="1">
      <alignment horizontal="center"/>
    </xf>
    <xf numFmtId="2" fontId="0" fillId="64" borderId="0" xfId="0" applyNumberFormat="1" applyFill="1" applyAlignment="1">
      <alignment horizontal="center"/>
    </xf>
    <xf numFmtId="2" fontId="0" fillId="68" borderId="0" xfId="0" applyNumberFormat="1" applyFill="1" applyAlignment="1">
      <alignment horizontal="center"/>
    </xf>
    <xf numFmtId="2" fontId="0" fillId="42" borderId="0" xfId="0" applyNumberFormat="1" applyFill="1" applyAlignment="1">
      <alignment horizontal="center"/>
    </xf>
    <xf numFmtId="2" fontId="0" fillId="66" borderId="0" xfId="0" applyNumberFormat="1" applyFill="1" applyAlignment="1">
      <alignment horizontal="center"/>
    </xf>
    <xf numFmtId="2" fontId="0" fillId="67" borderId="0" xfId="0" applyNumberFormat="1" applyFill="1" applyAlignment="1">
      <alignment horizontal="center"/>
    </xf>
    <xf numFmtId="2" fontId="0" fillId="33" borderId="0" xfId="0" applyNumberFormat="1" applyFill="1" applyAlignment="1">
      <alignment horizontal="center"/>
    </xf>
    <xf numFmtId="2" fontId="0" fillId="50" borderId="0" xfId="0" applyNumberFormat="1" applyFill="1" applyAlignment="1">
      <alignment horizontal="center"/>
    </xf>
    <xf numFmtId="2" fontId="0" fillId="34" borderId="0" xfId="0" applyNumberFormat="1" applyFill="1" applyAlignment="1">
      <alignment horizontal="center"/>
    </xf>
    <xf numFmtId="0" fontId="0" fillId="0" borderId="0" xfId="0" applyAlignment="1">
      <alignment horizontal="center"/>
    </xf>
    <xf numFmtId="2" fontId="0" fillId="0" borderId="0" xfId="0" applyNumberFormat="1" applyFill="1" applyBorder="1" applyAlignment="1">
      <alignment horizontal="center"/>
    </xf>
    <xf numFmtId="2" fontId="0" fillId="0" borderId="0" xfId="0" applyNumberFormat="1" applyFill="1" applyAlignment="1">
      <alignment horizontal="center"/>
    </xf>
    <xf numFmtId="2" fontId="0" fillId="48" borderId="0" xfId="0" applyNumberFormat="1" applyFill="1" applyAlignment="1">
      <alignment horizontal="center"/>
    </xf>
    <xf numFmtId="2" fontId="0" fillId="49" borderId="0" xfId="0" applyNumberFormat="1" applyFont="1" applyFill="1" applyAlignment="1">
      <alignment horizontal="center"/>
    </xf>
    <xf numFmtId="2" fontId="0" fillId="0" borderId="0" xfId="0" applyNumberFormat="1" applyFont="1" applyFill="1" applyBorder="1" applyAlignment="1">
      <alignment horizontal="center"/>
    </xf>
    <xf numFmtId="0" fontId="0" fillId="0" borderId="0" xfId="0" applyFill="1" applyBorder="1" applyAlignment="1">
      <alignment horizontal="center"/>
    </xf>
    <xf numFmtId="2" fontId="0" fillId="35" borderId="0" xfId="0" applyNumberFormat="1" applyFill="1" applyAlignment="1">
      <alignment horizontal="center"/>
    </xf>
    <xf numFmtId="2" fontId="0" fillId="36" borderId="0" xfId="0" applyNumberFormat="1" applyFill="1" applyAlignment="1">
      <alignment horizontal="center"/>
    </xf>
    <xf numFmtId="0" fontId="0" fillId="38" borderId="0" xfId="0" applyFill="1" applyAlignment="1">
      <alignment horizontal="center"/>
    </xf>
    <xf numFmtId="0" fontId="0" fillId="72" borderId="3" xfId="0" applyFill="1" applyBorder="1" applyAlignment="1">
      <alignment horizontal="center"/>
    </xf>
    <xf numFmtId="0" fontId="0" fillId="0" borderId="0" xfId="0" applyFont="1"/>
    <xf numFmtId="2" fontId="0" fillId="72" borderId="4" xfId="0" applyNumberFormat="1" applyFill="1" applyBorder="1" applyAlignment="1">
      <alignment horizontal="center"/>
    </xf>
    <xf numFmtId="0" fontId="0" fillId="0" borderId="0" xfId="0" applyBorder="1"/>
    <xf numFmtId="0" fontId="0" fillId="0" borderId="0" xfId="0" applyBorder="1" applyAlignment="1">
      <alignment horizontal="center" vertical="center"/>
    </xf>
    <xf numFmtId="0" fontId="0" fillId="72" borderId="0" xfId="0" applyFill="1" applyBorder="1" applyAlignment="1">
      <alignment horizontal="center"/>
    </xf>
    <xf numFmtId="2" fontId="0" fillId="41" borderId="0" xfId="0" applyNumberFormat="1" applyFill="1" applyAlignment="1">
      <alignment horizontal="center"/>
    </xf>
    <xf numFmtId="2" fontId="0" fillId="41" borderId="0" xfId="0" applyNumberFormat="1" applyFill="1" applyAlignment="1">
      <alignment horizontal="center"/>
    </xf>
    <xf numFmtId="2" fontId="0" fillId="44" borderId="0" xfId="0" applyNumberFormat="1" applyFill="1" applyAlignment="1">
      <alignment horizontal="center"/>
    </xf>
    <xf numFmtId="2" fontId="0" fillId="65" borderId="0" xfId="0" applyNumberFormat="1" applyFill="1" applyAlignment="1">
      <alignment horizontal="center"/>
    </xf>
    <xf numFmtId="2" fontId="0" fillId="69" borderId="0" xfId="0" applyNumberFormat="1" applyFill="1" applyAlignment="1">
      <alignment horizontal="center"/>
    </xf>
    <xf numFmtId="2" fontId="0" fillId="40" borderId="0" xfId="0" applyNumberFormat="1" applyFill="1" applyAlignment="1">
      <alignment horizontal="center"/>
    </xf>
    <xf numFmtId="2" fontId="0" fillId="41" borderId="0" xfId="0" applyNumberFormat="1" applyFill="1" applyAlignment="1">
      <alignment horizontal="center"/>
    </xf>
    <xf numFmtId="2" fontId="0" fillId="45" borderId="0" xfId="0" applyNumberFormat="1" applyFill="1" applyAlignment="1">
      <alignment horizontal="center"/>
    </xf>
    <xf numFmtId="2" fontId="0" fillId="46" borderId="0" xfId="0" applyNumberFormat="1" applyFill="1" applyAlignment="1">
      <alignment horizontal="center"/>
    </xf>
    <xf numFmtId="2" fontId="0" fillId="64" borderId="0" xfId="0" applyNumberFormat="1" applyFill="1" applyAlignment="1">
      <alignment horizontal="center"/>
    </xf>
    <xf numFmtId="2" fontId="0" fillId="68" borderId="0" xfId="0" applyNumberFormat="1" applyFill="1" applyAlignment="1">
      <alignment horizontal="center"/>
    </xf>
    <xf numFmtId="2" fontId="0" fillId="42" borderId="0" xfId="0" applyNumberFormat="1" applyFill="1" applyAlignment="1">
      <alignment horizontal="center"/>
    </xf>
    <xf numFmtId="2" fontId="0" fillId="66" borderId="0" xfId="0" applyNumberFormat="1" applyFill="1" applyAlignment="1">
      <alignment horizontal="center"/>
    </xf>
    <xf numFmtId="2" fontId="0" fillId="67" borderId="0" xfId="0" applyNumberFormat="1" applyFill="1" applyAlignment="1">
      <alignment horizontal="center"/>
    </xf>
    <xf numFmtId="2" fontId="0" fillId="33" borderId="0" xfId="0" applyNumberFormat="1" applyFill="1" applyAlignment="1">
      <alignment horizontal="center"/>
    </xf>
    <xf numFmtId="2" fontId="0" fillId="50" borderId="0" xfId="0" applyNumberFormat="1" applyFill="1" applyAlignment="1">
      <alignment horizontal="center"/>
    </xf>
    <xf numFmtId="2" fontId="0" fillId="34" borderId="0" xfId="0" applyNumberFormat="1" applyFill="1" applyAlignment="1">
      <alignment horizontal="center"/>
    </xf>
    <xf numFmtId="0" fontId="0" fillId="0" borderId="0" xfId="0" applyAlignment="1">
      <alignment horizontal="center"/>
    </xf>
    <xf numFmtId="2" fontId="0" fillId="0" borderId="0" xfId="0" applyNumberFormat="1" applyFill="1" applyBorder="1" applyAlignment="1">
      <alignment horizontal="center"/>
    </xf>
    <xf numFmtId="2" fontId="0" fillId="0" borderId="0" xfId="0" applyNumberFormat="1" applyFill="1" applyAlignment="1">
      <alignment horizontal="center"/>
    </xf>
    <xf numFmtId="2" fontId="0" fillId="48" borderId="0" xfId="0" applyNumberFormat="1" applyFill="1" applyAlignment="1">
      <alignment horizontal="center"/>
    </xf>
    <xf numFmtId="2" fontId="0" fillId="49" borderId="0" xfId="0" applyNumberFormat="1" applyFont="1" applyFill="1" applyAlignment="1">
      <alignment horizontal="center"/>
    </xf>
    <xf numFmtId="2" fontId="0" fillId="0" borderId="0" xfId="0" applyNumberFormat="1" applyFont="1" applyFill="1" applyBorder="1" applyAlignment="1">
      <alignment horizontal="center"/>
    </xf>
    <xf numFmtId="0" fontId="0" fillId="0" borderId="0" xfId="0" applyFill="1" applyBorder="1" applyAlignment="1">
      <alignment horizontal="center"/>
    </xf>
    <xf numFmtId="2" fontId="0" fillId="35" borderId="0" xfId="0" applyNumberFormat="1" applyFill="1" applyAlignment="1">
      <alignment horizontal="center"/>
    </xf>
    <xf numFmtId="2" fontId="0" fillId="36" borderId="0" xfId="0" applyNumberFormat="1" applyFill="1" applyAlignment="1">
      <alignment horizontal="center"/>
    </xf>
    <xf numFmtId="0" fontId="0" fillId="38" borderId="0" xfId="0" applyFill="1" applyAlignment="1">
      <alignment horizontal="center"/>
    </xf>
    <xf numFmtId="0" fontId="18" fillId="0" borderId="0" xfId="0" applyFont="1" applyAlignment="1"/>
    <xf numFmtId="0" fontId="22" fillId="0" borderId="0" xfId="0" applyFont="1" applyAlignment="1"/>
    <xf numFmtId="0" fontId="18" fillId="0" borderId="3" xfId="0" applyFont="1" applyBorder="1" applyAlignment="1">
      <alignment horizontal="center" vertical="center"/>
    </xf>
    <xf numFmtId="0" fontId="18" fillId="0" borderId="1" xfId="0" applyFont="1" applyBorder="1" applyAlignment="1">
      <alignment horizontal="center" vertical="center"/>
    </xf>
    <xf numFmtId="2" fontId="0" fillId="44" borderId="0" xfId="0" applyNumberFormat="1" applyFill="1" applyAlignment="1">
      <alignment horizontal="center"/>
    </xf>
    <xf numFmtId="2" fontId="0" fillId="40" borderId="0" xfId="0" applyNumberFormat="1" applyFill="1" applyAlignment="1">
      <alignment horizontal="center"/>
    </xf>
    <xf numFmtId="2" fontId="0" fillId="41" borderId="0" xfId="0" applyNumberFormat="1" applyFill="1" applyAlignment="1">
      <alignment horizontal="center"/>
    </xf>
    <xf numFmtId="2" fontId="0" fillId="45" borderId="0" xfId="0" applyNumberFormat="1" applyFill="1" applyAlignment="1">
      <alignment horizontal="center"/>
    </xf>
    <xf numFmtId="2" fontId="0" fillId="46" borderId="0" xfId="0" applyNumberFormat="1" applyFill="1" applyAlignment="1">
      <alignment horizontal="center"/>
    </xf>
    <xf numFmtId="2" fontId="0" fillId="64" borderId="0" xfId="0" applyNumberFormat="1" applyFill="1" applyAlignment="1">
      <alignment horizontal="center"/>
    </xf>
    <xf numFmtId="2" fontId="0" fillId="66" borderId="0" xfId="0" applyNumberFormat="1" applyFill="1" applyAlignment="1">
      <alignment horizontal="center"/>
    </xf>
    <xf numFmtId="2" fontId="0" fillId="67" borderId="0" xfId="0" applyNumberFormat="1" applyFill="1" applyAlignment="1">
      <alignment horizontal="center"/>
    </xf>
    <xf numFmtId="2" fontId="0" fillId="33" borderId="0" xfId="0" applyNumberFormat="1" applyFill="1" applyAlignment="1">
      <alignment horizontal="center"/>
    </xf>
    <xf numFmtId="2" fontId="0" fillId="34" borderId="0" xfId="0" applyNumberFormat="1" applyFill="1" applyAlignment="1">
      <alignment horizontal="center"/>
    </xf>
    <xf numFmtId="0" fontId="0" fillId="0" borderId="0" xfId="0" applyAlignment="1">
      <alignment horizontal="center"/>
    </xf>
    <xf numFmtId="2" fontId="0" fillId="0" borderId="0" xfId="0" applyNumberFormat="1" applyFill="1" applyAlignment="1">
      <alignment horizontal="center"/>
    </xf>
    <xf numFmtId="2" fontId="0" fillId="48" borderId="0" xfId="0" applyNumberFormat="1" applyFill="1" applyAlignment="1">
      <alignment horizontal="center"/>
    </xf>
    <xf numFmtId="2" fontId="0" fillId="49" borderId="0" xfId="0" applyNumberFormat="1" applyFont="1" applyFill="1" applyAlignment="1">
      <alignment horizontal="center"/>
    </xf>
    <xf numFmtId="2" fontId="0" fillId="35" borderId="0" xfId="0" applyNumberFormat="1" applyFill="1" applyAlignment="1">
      <alignment horizontal="center"/>
    </xf>
    <xf numFmtId="2" fontId="0" fillId="36" borderId="0" xfId="0" applyNumberFormat="1" applyFill="1" applyAlignment="1">
      <alignment horizontal="center"/>
    </xf>
    <xf numFmtId="0" fontId="0" fillId="38" borderId="0" xfId="0" applyFill="1" applyAlignment="1">
      <alignment horizontal="center"/>
    </xf>
    <xf numFmtId="2" fontId="0" fillId="33" borderId="0" xfId="0" applyNumberFormat="1" applyFill="1" applyAlignment="1">
      <alignment horizontal="center"/>
    </xf>
    <xf numFmtId="2" fontId="0" fillId="50" borderId="0" xfId="0" applyNumberFormat="1" applyFill="1" applyAlignment="1">
      <alignment horizontal="center"/>
    </xf>
    <xf numFmtId="2" fontId="0" fillId="34" borderId="0" xfId="0" applyNumberFormat="1" applyFill="1" applyAlignment="1">
      <alignment horizontal="center"/>
    </xf>
    <xf numFmtId="0" fontId="0" fillId="0" borderId="0" xfId="0" applyAlignment="1">
      <alignment horizontal="center"/>
    </xf>
    <xf numFmtId="2" fontId="0" fillId="64" borderId="0" xfId="0" applyNumberFormat="1" applyFill="1" applyAlignment="1">
      <alignment horizontal="center"/>
    </xf>
    <xf numFmtId="2" fontId="0" fillId="68" borderId="0" xfId="0" applyNumberFormat="1" applyFill="1" applyAlignment="1">
      <alignment horizontal="center"/>
    </xf>
    <xf numFmtId="2" fontId="0" fillId="42" borderId="0" xfId="0" applyNumberFormat="1" applyFill="1" applyAlignment="1">
      <alignment horizontal="center"/>
    </xf>
    <xf numFmtId="2" fontId="0" fillId="66" borderId="0" xfId="0" applyNumberFormat="1" applyFill="1" applyAlignment="1">
      <alignment horizontal="center"/>
    </xf>
    <xf numFmtId="2" fontId="0" fillId="67" borderId="0" xfId="0" applyNumberFormat="1" applyFill="1" applyAlignment="1">
      <alignment horizontal="center"/>
    </xf>
    <xf numFmtId="2" fontId="0" fillId="44" borderId="0" xfId="0" applyNumberFormat="1" applyFill="1" applyAlignment="1">
      <alignment horizontal="center"/>
    </xf>
    <xf numFmtId="2" fontId="0" fillId="65" borderId="0" xfId="0" applyNumberFormat="1" applyFill="1" applyAlignment="1">
      <alignment horizontal="center"/>
    </xf>
    <xf numFmtId="2" fontId="0" fillId="69" borderId="0" xfId="0" applyNumberFormat="1" applyFill="1" applyAlignment="1">
      <alignment horizontal="center"/>
    </xf>
    <xf numFmtId="2" fontId="0" fillId="40" borderId="0" xfId="0" applyNumberFormat="1" applyFill="1" applyAlignment="1">
      <alignment horizontal="center"/>
    </xf>
    <xf numFmtId="2" fontId="0" fillId="41" borderId="0" xfId="0" applyNumberFormat="1" applyFill="1" applyAlignment="1">
      <alignment horizontal="center"/>
    </xf>
    <xf numFmtId="2" fontId="0" fillId="45" borderId="0" xfId="0" applyNumberFormat="1" applyFill="1" applyAlignment="1">
      <alignment horizontal="center"/>
    </xf>
    <xf numFmtId="2" fontId="0" fillId="46" borderId="0" xfId="0" applyNumberFormat="1" applyFill="1" applyAlignment="1">
      <alignment horizontal="center"/>
    </xf>
    <xf numFmtId="2" fontId="0" fillId="44" borderId="0" xfId="0" applyNumberFormat="1" applyFill="1" applyAlignment="1">
      <alignment horizontal="center"/>
    </xf>
    <xf numFmtId="2" fontId="0" fillId="40" borderId="0" xfId="0" applyNumberFormat="1" applyFill="1" applyAlignment="1">
      <alignment horizontal="center"/>
    </xf>
    <xf numFmtId="2" fontId="0" fillId="41" borderId="0" xfId="0" applyNumberFormat="1" applyFill="1" applyAlignment="1">
      <alignment horizontal="center"/>
    </xf>
    <xf numFmtId="2" fontId="0" fillId="45" borderId="0" xfId="0" applyNumberFormat="1" applyFill="1" applyAlignment="1">
      <alignment horizontal="center"/>
    </xf>
    <xf numFmtId="2" fontId="0" fillId="46" borderId="0" xfId="0" applyNumberFormat="1" applyFill="1" applyAlignment="1">
      <alignment horizontal="center"/>
    </xf>
    <xf numFmtId="2" fontId="0" fillId="64" borderId="0" xfId="0" applyNumberFormat="1" applyFill="1" applyAlignment="1">
      <alignment horizontal="center"/>
    </xf>
    <xf numFmtId="2" fontId="0" fillId="66" borderId="0" xfId="0" applyNumberFormat="1" applyFill="1" applyAlignment="1">
      <alignment horizontal="center"/>
    </xf>
    <xf numFmtId="2" fontId="0" fillId="67" borderId="0" xfId="0" applyNumberFormat="1" applyFill="1" applyAlignment="1">
      <alignment horizontal="center"/>
    </xf>
    <xf numFmtId="2" fontId="0" fillId="33" borderId="0" xfId="0" applyNumberFormat="1" applyFill="1" applyAlignment="1">
      <alignment horizontal="center"/>
    </xf>
    <xf numFmtId="2" fontId="0" fillId="34" borderId="0" xfId="0" applyNumberFormat="1" applyFill="1" applyAlignment="1">
      <alignment horizontal="center"/>
    </xf>
    <xf numFmtId="0" fontId="0" fillId="0" borderId="0" xfId="0" applyAlignment="1">
      <alignment horizontal="center"/>
    </xf>
    <xf numFmtId="0" fontId="0" fillId="0" borderId="0" xfId="0" applyFill="1" applyAlignment="1">
      <alignment horizontal="center"/>
    </xf>
    <xf numFmtId="2" fontId="0" fillId="0" borderId="0" xfId="0" applyNumberFormat="1" applyFill="1" applyBorder="1" applyAlignment="1">
      <alignment horizontal="center"/>
    </xf>
    <xf numFmtId="2" fontId="0" fillId="0" borderId="0" xfId="0" applyNumberFormat="1" applyFill="1" applyAlignment="1">
      <alignment horizontal="center"/>
    </xf>
    <xf numFmtId="2" fontId="0" fillId="48" borderId="0" xfId="0" applyNumberFormat="1" applyFill="1" applyAlignment="1">
      <alignment horizontal="center"/>
    </xf>
    <xf numFmtId="2" fontId="0" fillId="49" borderId="0" xfId="0" applyNumberFormat="1" applyFont="1" applyFill="1" applyAlignment="1">
      <alignment horizontal="center"/>
    </xf>
    <xf numFmtId="2" fontId="0" fillId="0" borderId="0" xfId="0" applyNumberFormat="1" applyFont="1" applyFill="1" applyBorder="1" applyAlignment="1">
      <alignment horizontal="center"/>
    </xf>
    <xf numFmtId="0" fontId="0" fillId="0" borderId="0" xfId="0" applyFill="1" applyBorder="1" applyAlignment="1">
      <alignment horizontal="center"/>
    </xf>
    <xf numFmtId="2" fontId="0" fillId="35" borderId="0" xfId="0" applyNumberFormat="1" applyFill="1" applyAlignment="1">
      <alignment horizontal="center"/>
    </xf>
    <xf numFmtId="2" fontId="0" fillId="36" borderId="0" xfId="0" applyNumberFormat="1" applyFill="1" applyAlignment="1">
      <alignment horizontal="center"/>
    </xf>
    <xf numFmtId="0" fontId="0" fillId="38" borderId="0" xfId="0" applyFill="1" applyAlignment="1">
      <alignment horizontal="center"/>
    </xf>
    <xf numFmtId="0" fontId="0" fillId="0" borderId="0" xfId="0" applyFill="1" applyAlignment="1">
      <alignment horizontal="right"/>
    </xf>
    <xf numFmtId="9" fontId="3" fillId="0" borderId="0" xfId="39" applyFont="1" applyFill="1" applyAlignment="1">
      <alignment horizontal="center"/>
    </xf>
    <xf numFmtId="1" fontId="0" fillId="0" borderId="0" xfId="0" applyNumberFormat="1" applyFill="1" applyAlignment="1">
      <alignment horizontal="center"/>
    </xf>
    <xf numFmtId="0" fontId="18" fillId="0" borderId="1" xfId="0" applyFont="1" applyBorder="1" applyAlignment="1">
      <alignment horizontal="center" vertical="center"/>
    </xf>
    <xf numFmtId="0" fontId="18" fillId="0" borderId="1" xfId="0" applyFont="1" applyBorder="1" applyAlignment="1">
      <alignment horizontal="center" vertical="center"/>
    </xf>
    <xf numFmtId="2" fontId="2" fillId="0" borderId="1" xfId="43" applyNumberFormat="1" applyFont="1" applyBorder="1" applyAlignment="1">
      <alignment horizontal="center"/>
    </xf>
    <xf numFmtId="0" fontId="18" fillId="0" borderId="18" xfId="0" applyFont="1" applyBorder="1" applyAlignment="1">
      <alignment horizontal="center" vertical="center"/>
    </xf>
    <xf numFmtId="2" fontId="0" fillId="0" borderId="18" xfId="0" applyNumberFormat="1" applyBorder="1" applyAlignment="1">
      <alignment horizontal="center"/>
    </xf>
    <xf numFmtId="2" fontId="2" fillId="0" borderId="18" xfId="43" applyNumberFormat="1" applyFont="1" applyBorder="1" applyAlignment="1">
      <alignment horizontal="center"/>
    </xf>
    <xf numFmtId="0" fontId="18" fillId="0" borderId="1" xfId="0" applyFont="1" applyBorder="1" applyAlignment="1">
      <alignment horizontal="center" vertical="center"/>
    </xf>
    <xf numFmtId="2" fontId="0" fillId="0" borderId="1" xfId="0" applyNumberFormat="1" applyFill="1" applyBorder="1" applyAlignment="1">
      <alignment horizontal="center"/>
    </xf>
    <xf numFmtId="0" fontId="18" fillId="0" borderId="1" xfId="0" applyFont="1" applyBorder="1" applyAlignment="1">
      <alignment horizontal="center" vertical="center"/>
    </xf>
    <xf numFmtId="2" fontId="0" fillId="69" borderId="0" xfId="0" applyNumberFormat="1" applyFill="1" applyAlignment="1">
      <alignment horizontal="center"/>
    </xf>
    <xf numFmtId="2" fontId="0" fillId="0" borderId="1" xfId="0" applyNumberFormat="1" applyBorder="1"/>
    <xf numFmtId="2" fontId="0" fillId="0" borderId="1" xfId="0" applyNumberFormat="1" applyFont="1" applyBorder="1"/>
    <xf numFmtId="2" fontId="2" fillId="0" borderId="1" xfId="25" applyNumberFormat="1" applyFont="1" applyFill="1" applyBorder="1" applyAlignment="1">
      <alignment horizontal="center"/>
    </xf>
    <xf numFmtId="0" fontId="1" fillId="0" borderId="0" xfId="44"/>
    <xf numFmtId="0" fontId="1" fillId="0" borderId="1" xfId="44" applyBorder="1"/>
    <xf numFmtId="0" fontId="18" fillId="0" borderId="1" xfId="44" applyFont="1" applyBorder="1"/>
    <xf numFmtId="0" fontId="1" fillId="0" borderId="1" xfId="44" applyFont="1" applyBorder="1"/>
    <xf numFmtId="0" fontId="1" fillId="0" borderId="1" xfId="44" applyBorder="1" applyAlignment="1">
      <alignment horizontal="center"/>
    </xf>
    <xf numFmtId="0" fontId="1" fillId="0" borderId="1" xfId="44" applyBorder="1" applyAlignment="1">
      <alignment horizontal="left" wrapText="1"/>
    </xf>
    <xf numFmtId="0" fontId="1" fillId="0" borderId="1" xfId="44" applyBorder="1" applyAlignment="1">
      <alignment horizontal="center" wrapText="1"/>
    </xf>
    <xf numFmtId="2" fontId="24" fillId="2" borderId="1" xfId="45" applyNumberFormat="1" applyBorder="1"/>
    <xf numFmtId="2" fontId="1" fillId="30" borderId="1" xfId="46" applyNumberFormat="1" applyBorder="1"/>
    <xf numFmtId="4" fontId="1" fillId="0" borderId="1" xfId="44" applyNumberFormat="1" applyBorder="1"/>
    <xf numFmtId="0" fontId="1" fillId="0" borderId="0" xfId="44" applyAlignment="1">
      <alignment horizontal="center"/>
    </xf>
    <xf numFmtId="4" fontId="24" fillId="2" borderId="1" xfId="45" applyNumberFormat="1" applyBorder="1"/>
    <xf numFmtId="0" fontId="1" fillId="0" borderId="3" xfId="44" applyBorder="1"/>
    <xf numFmtId="0" fontId="1" fillId="0" borderId="3" xfId="44" applyBorder="1" applyAlignment="1">
      <alignment horizontal="center"/>
    </xf>
    <xf numFmtId="4" fontId="1" fillId="0" borderId="3" xfId="44" applyNumberFormat="1" applyBorder="1"/>
    <xf numFmtId="4" fontId="24" fillId="2" borderId="3" xfId="45" applyNumberFormat="1" applyBorder="1"/>
    <xf numFmtId="0" fontId="1" fillId="0" borderId="0" xfId="44" applyBorder="1"/>
    <xf numFmtId="0" fontId="1" fillId="0" borderId="0" xfId="44" applyBorder="1" applyAlignment="1">
      <alignment horizontal="center"/>
    </xf>
    <xf numFmtId="4" fontId="1" fillId="0" borderId="0" xfId="44" applyNumberFormat="1" applyBorder="1"/>
    <xf numFmtId="0" fontId="1" fillId="0" borderId="4" xfId="44" applyBorder="1"/>
    <xf numFmtId="0" fontId="1" fillId="0" borderId="4" xfId="44" applyBorder="1" applyAlignment="1">
      <alignment horizontal="center"/>
    </xf>
    <xf numFmtId="4" fontId="1" fillId="0" borderId="4" xfId="44" applyNumberFormat="1" applyBorder="1"/>
    <xf numFmtId="4" fontId="24" fillId="2" borderId="4" xfId="45" applyNumberFormat="1" applyBorder="1"/>
    <xf numFmtId="0" fontId="1" fillId="0" borderId="1" xfId="44" applyFill="1" applyBorder="1" applyAlignment="1">
      <alignment wrapText="1"/>
    </xf>
    <xf numFmtId="0" fontId="1" fillId="0" borderId="1" xfId="44" applyFill="1" applyBorder="1" applyAlignment="1">
      <alignment horizontal="center"/>
    </xf>
    <xf numFmtId="2" fontId="1" fillId="0" borderId="1" xfId="44" applyNumberFormat="1" applyBorder="1"/>
    <xf numFmtId="0" fontId="1" fillId="0" borderId="0" xfId="44" applyFill="1" applyBorder="1" applyAlignment="1">
      <alignment wrapText="1"/>
    </xf>
    <xf numFmtId="0" fontId="1" fillId="0" borderId="0" xfId="44" applyFill="1" applyBorder="1" applyAlignment="1">
      <alignment horizontal="center"/>
    </xf>
    <xf numFmtId="2" fontId="1" fillId="0" borderId="0" xfId="44" applyNumberFormat="1" applyBorder="1"/>
    <xf numFmtId="0" fontId="1" fillId="0" borderId="0" xfId="44" applyFill="1" applyBorder="1" applyAlignment="1">
      <alignment horizontal="center" vertical="center" wrapText="1"/>
    </xf>
    <xf numFmtId="0" fontId="1" fillId="0" borderId="0" xfId="44" applyAlignment="1">
      <alignment horizontal="center" vertical="center" wrapText="1"/>
    </xf>
    <xf numFmtId="2" fontId="1" fillId="0" borderId="0" xfId="44" applyNumberFormat="1" applyAlignment="1">
      <alignment horizontal="center"/>
    </xf>
    <xf numFmtId="0" fontId="0" fillId="0" borderId="0" xfId="0" applyAlignment="1">
      <alignment wrapText="1"/>
    </xf>
    <xf numFmtId="0" fontId="18" fillId="72" borderId="3" xfId="0" applyFont="1" applyFill="1" applyBorder="1" applyAlignment="1">
      <alignment horizontal="center" vertical="center"/>
    </xf>
    <xf numFmtId="0" fontId="18" fillId="72" borderId="4" xfId="0" applyFont="1" applyFill="1" applyBorder="1" applyAlignment="1">
      <alignment horizontal="center" vertical="center"/>
    </xf>
    <xf numFmtId="0" fontId="0" fillId="72" borderId="4" xfId="0" applyFill="1" applyBorder="1" applyAlignment="1">
      <alignment horizontal="center" vertical="center"/>
    </xf>
    <xf numFmtId="2" fontId="0" fillId="64" borderId="0" xfId="0" applyNumberFormat="1" applyFill="1" applyAlignment="1">
      <alignment horizontal="center"/>
    </xf>
    <xf numFmtId="2" fontId="0" fillId="68" borderId="0" xfId="0" applyNumberFormat="1" applyFill="1" applyAlignment="1">
      <alignment horizontal="center"/>
    </xf>
    <xf numFmtId="2" fontId="0" fillId="42" borderId="0" xfId="0" applyNumberFormat="1" applyFill="1" applyAlignment="1">
      <alignment horizontal="center"/>
    </xf>
    <xf numFmtId="2" fontId="0" fillId="66" borderId="0" xfId="0" applyNumberFormat="1" applyFill="1" applyAlignment="1">
      <alignment horizontal="center"/>
    </xf>
    <xf numFmtId="2" fontId="0" fillId="67" borderId="0" xfId="0" applyNumberFormat="1" applyFill="1" applyAlignment="1">
      <alignment horizontal="center"/>
    </xf>
    <xf numFmtId="0" fontId="18" fillId="0" borderId="3" xfId="0" applyFont="1" applyBorder="1" applyAlignment="1">
      <alignment horizontal="center" vertical="center"/>
    </xf>
    <xf numFmtId="0" fontId="0" fillId="0" borderId="4" xfId="0" applyBorder="1" applyAlignment="1">
      <alignment horizontal="center" vertical="center"/>
    </xf>
    <xf numFmtId="0" fontId="0" fillId="52" borderId="0" xfId="0" applyFill="1" applyAlignment="1">
      <alignment horizontal="center"/>
    </xf>
    <xf numFmtId="2" fontId="0" fillId="49" borderId="0" xfId="0" applyNumberFormat="1" applyFill="1" applyAlignment="1">
      <alignment horizontal="center"/>
    </xf>
    <xf numFmtId="2" fontId="0" fillId="33" borderId="0" xfId="0" applyNumberFormat="1" applyFill="1" applyAlignment="1">
      <alignment horizontal="center"/>
    </xf>
    <xf numFmtId="2" fontId="0" fillId="50" borderId="0" xfId="0" applyNumberFormat="1" applyFill="1" applyAlignment="1">
      <alignment horizontal="center"/>
    </xf>
    <xf numFmtId="2" fontId="0" fillId="34" borderId="0" xfId="0" applyNumberFormat="1" applyFill="1" applyAlignment="1">
      <alignment horizontal="center"/>
    </xf>
    <xf numFmtId="0" fontId="0" fillId="51" borderId="0" xfId="0" applyFill="1" applyAlignment="1">
      <alignment horizontal="center"/>
    </xf>
    <xf numFmtId="0" fontId="18" fillId="0" borderId="0" xfId="0" applyFont="1" applyAlignment="1">
      <alignment horizontal="center"/>
    </xf>
    <xf numFmtId="0" fontId="0" fillId="0" borderId="0" xfId="0" applyAlignment="1">
      <alignment horizontal="center"/>
    </xf>
    <xf numFmtId="0" fontId="0" fillId="0" borderId="0" xfId="0" applyFill="1" applyAlignment="1">
      <alignment horizontal="center"/>
    </xf>
    <xf numFmtId="2" fontId="0" fillId="44" borderId="0" xfId="0" applyNumberFormat="1" applyFill="1" applyAlignment="1">
      <alignment horizontal="center"/>
    </xf>
    <xf numFmtId="2" fontId="0" fillId="65" borderId="0" xfId="0" applyNumberFormat="1" applyFill="1" applyAlignment="1">
      <alignment horizontal="center"/>
    </xf>
    <xf numFmtId="2" fontId="0" fillId="69" borderId="0" xfId="0" applyNumberFormat="1" applyFill="1" applyAlignment="1">
      <alignment horizontal="center"/>
    </xf>
    <xf numFmtId="2" fontId="0" fillId="40" borderId="0" xfId="0" applyNumberFormat="1" applyFill="1" applyAlignment="1">
      <alignment horizontal="center"/>
    </xf>
    <xf numFmtId="2" fontId="0" fillId="41" borderId="0" xfId="0" applyNumberFormat="1" applyFill="1" applyAlignment="1">
      <alignment horizontal="center"/>
    </xf>
    <xf numFmtId="2" fontId="0" fillId="45" borderId="0" xfId="0" applyNumberFormat="1" applyFill="1" applyAlignment="1">
      <alignment horizontal="center"/>
    </xf>
    <xf numFmtId="2" fontId="0" fillId="46" borderId="0" xfId="0" applyNumberFormat="1" applyFill="1" applyAlignment="1">
      <alignment horizontal="center"/>
    </xf>
    <xf numFmtId="0" fontId="18" fillId="0" borderId="1" xfId="0" applyFont="1" applyBorder="1" applyAlignment="1">
      <alignment horizontal="center" vertical="center"/>
    </xf>
    <xf numFmtId="0" fontId="20" fillId="38" borderId="2" xfId="0" applyFont="1" applyFill="1" applyBorder="1" applyAlignment="1">
      <alignment horizontal="center"/>
    </xf>
    <xf numFmtId="0" fontId="18" fillId="0" borderId="4" xfId="0" applyFont="1" applyBorder="1" applyAlignment="1">
      <alignment horizontal="center" vertical="center"/>
    </xf>
    <xf numFmtId="0" fontId="0" fillId="38" borderId="0" xfId="0" applyFill="1" applyAlignment="1">
      <alignment horizontal="center"/>
    </xf>
    <xf numFmtId="0" fontId="0" fillId="60" borderId="0" xfId="0" applyFill="1" applyAlignment="1">
      <alignment horizontal="center"/>
    </xf>
    <xf numFmtId="0" fontId="0" fillId="0" borderId="0" xfId="0" applyFill="1" applyBorder="1" applyAlignment="1">
      <alignment horizontal="center"/>
    </xf>
    <xf numFmtId="0" fontId="0" fillId="61" borderId="0" xfId="0" applyFill="1" applyAlignment="1">
      <alignment horizontal="center"/>
    </xf>
    <xf numFmtId="0" fontId="0" fillId="63" borderId="0" xfId="0" applyFill="1" applyAlignment="1">
      <alignment horizontal="center"/>
    </xf>
    <xf numFmtId="0" fontId="0" fillId="62" borderId="0" xfId="0" applyFill="1" applyAlignment="1">
      <alignment horizontal="center"/>
    </xf>
    <xf numFmtId="0" fontId="0" fillId="70" borderId="17" xfId="0" applyFill="1" applyBorder="1" applyAlignment="1">
      <alignment horizontal="center"/>
    </xf>
    <xf numFmtId="0" fontId="0" fillId="70" borderId="14" xfId="0" applyFill="1" applyBorder="1" applyAlignment="1">
      <alignment horizontal="center"/>
    </xf>
    <xf numFmtId="0" fontId="0" fillId="71" borderId="16" xfId="0" applyFill="1" applyBorder="1" applyAlignment="1">
      <alignment horizontal="center"/>
    </xf>
    <xf numFmtId="0" fontId="0" fillId="71" borderId="15" xfId="0" applyFill="1" applyBorder="1" applyAlignment="1">
      <alignment horizontal="center"/>
    </xf>
    <xf numFmtId="0" fontId="0" fillId="56" borderId="0" xfId="0" applyFill="1" applyAlignment="1">
      <alignment horizontal="center"/>
    </xf>
    <xf numFmtId="0" fontId="0" fillId="43" borderId="0" xfId="0" applyFill="1" applyAlignment="1">
      <alignment horizontal="center"/>
    </xf>
    <xf numFmtId="0" fontId="0" fillId="39" borderId="0" xfId="0" applyFill="1" applyAlignment="1">
      <alignment horizontal="center"/>
    </xf>
    <xf numFmtId="0" fontId="0" fillId="57" borderId="0" xfId="0" applyFill="1" applyAlignment="1">
      <alignment horizontal="center"/>
    </xf>
    <xf numFmtId="0" fontId="0" fillId="58" borderId="0" xfId="0" applyFill="1" applyAlignment="1">
      <alignment horizontal="center"/>
    </xf>
    <xf numFmtId="0" fontId="0" fillId="59" borderId="0" xfId="0" applyFill="1" applyAlignment="1">
      <alignment horizontal="center"/>
    </xf>
    <xf numFmtId="2" fontId="0" fillId="0" borderId="0" xfId="0" applyNumberFormat="1" applyFill="1" applyBorder="1" applyAlignment="1">
      <alignment horizontal="center"/>
    </xf>
    <xf numFmtId="2" fontId="0" fillId="36" borderId="0" xfId="0" applyNumberFormat="1" applyFill="1" applyAlignment="1">
      <alignment horizontal="center"/>
    </xf>
    <xf numFmtId="0" fontId="0" fillId="37" borderId="0" xfId="0" applyFill="1" applyAlignment="1">
      <alignment horizontal="center"/>
    </xf>
    <xf numFmtId="0" fontId="0" fillId="53" borderId="0" xfId="0" applyFill="1" applyAlignment="1">
      <alignment horizontal="center"/>
    </xf>
    <xf numFmtId="0" fontId="0" fillId="47" borderId="0" xfId="0" applyFill="1" applyAlignment="1">
      <alignment horizontal="center"/>
    </xf>
    <xf numFmtId="0" fontId="0" fillId="54" borderId="0" xfId="0" applyFill="1" applyAlignment="1">
      <alignment horizontal="center"/>
    </xf>
    <xf numFmtId="0" fontId="0" fillId="55" borderId="0" xfId="0" applyFill="1" applyAlignment="1">
      <alignment horizontal="center"/>
    </xf>
    <xf numFmtId="2" fontId="0" fillId="35" borderId="0" xfId="0" applyNumberFormat="1" applyFill="1" applyAlignment="1">
      <alignment horizontal="center"/>
    </xf>
    <xf numFmtId="2" fontId="0" fillId="0" borderId="0" xfId="0" applyNumberFormat="1" applyFill="1" applyAlignment="1">
      <alignment horizontal="center"/>
    </xf>
    <xf numFmtId="2" fontId="0" fillId="48" borderId="0" xfId="0" applyNumberFormat="1" applyFill="1" applyAlignment="1">
      <alignment horizontal="center"/>
    </xf>
    <xf numFmtId="2" fontId="0" fillId="49" borderId="0" xfId="0" applyNumberFormat="1" applyFont="1" applyFill="1" applyAlignment="1">
      <alignment horizontal="center"/>
    </xf>
    <xf numFmtId="2" fontId="0" fillId="0" borderId="0" xfId="0" applyNumberFormat="1" applyFont="1" applyFill="1" applyBorder="1" applyAlignment="1">
      <alignment horizontal="center"/>
    </xf>
    <xf numFmtId="0" fontId="20" fillId="0" borderId="2" xfId="0" applyFont="1" applyFill="1" applyBorder="1" applyAlignment="1">
      <alignment horizontal="center"/>
    </xf>
    <xf numFmtId="0" fontId="20" fillId="0" borderId="0" xfId="0" applyFont="1" applyFill="1" applyBorder="1" applyAlignment="1">
      <alignment horizontal="center"/>
    </xf>
    <xf numFmtId="0" fontId="20" fillId="38" borderId="0" xfId="0" applyFont="1" applyFill="1" applyBorder="1" applyAlignment="1">
      <alignment horizontal="center"/>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20% - Accent6 2" xfId="46"/>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Good 2" xfId="45"/>
    <cellStyle name="Heading 1" xfId="30" builtinId="16" customBuiltin="1"/>
    <cellStyle name="Heading 2" xfId="31" builtinId="17" customBuiltin="1"/>
    <cellStyle name="Heading 3" xfId="32" builtinId="18" customBuiltin="1"/>
    <cellStyle name="Heading 4" xfId="33" builtinId="19" customBuiltin="1"/>
    <cellStyle name="Hyperlink" xfId="43" builtinId="8"/>
    <cellStyle name="Input" xfId="34" builtinId="20" customBuiltin="1"/>
    <cellStyle name="Linked Cell" xfId="35" builtinId="24" customBuiltin="1"/>
    <cellStyle name="Neutral" xfId="36" builtinId="28" customBuiltin="1"/>
    <cellStyle name="Normal" xfId="0" builtinId="0"/>
    <cellStyle name="Normal 2" xfId="44"/>
    <cellStyle name="Note" xfId="37" builtinId="10" customBuiltin="1"/>
    <cellStyle name="Output" xfId="38" builtinId="21" customBuiltin="1"/>
    <cellStyle name="Percent" xfId="39" builtinId="5"/>
    <cellStyle name="Title" xfId="40" builtinId="15" customBuiltin="1"/>
    <cellStyle name="Total" xfId="41" builtinId="25" customBuiltin="1"/>
    <cellStyle name="Warning Text" xfId="42" builtinId="11" customBuiltin="1"/>
  </cellStyles>
  <dxfs count="706">
    <dxf>
      <fill>
        <patternFill>
          <bgColor theme="0" tint="-0.14996795556505021"/>
        </patternFill>
      </fill>
    </dxf>
    <dxf>
      <fill>
        <patternFill>
          <bgColor theme="2" tint="-0.24994659260841701"/>
        </patternFill>
      </fill>
    </dxf>
    <dxf>
      <fill>
        <patternFill>
          <bgColor theme="3" tint="0.59996337778862885"/>
        </patternFill>
      </fill>
    </dxf>
    <dxf>
      <fill>
        <patternFill>
          <bgColor theme="5" tint="0.59996337778862885"/>
        </patternFill>
      </fill>
    </dxf>
    <dxf>
      <fill>
        <patternFill>
          <bgColor theme="6" tint="0.59996337778862885"/>
        </patternFill>
      </fill>
    </dxf>
    <dxf>
      <fill>
        <patternFill>
          <bgColor theme="7" tint="0.59996337778862885"/>
        </patternFill>
      </fill>
    </dxf>
    <dxf>
      <fill>
        <patternFill>
          <bgColor theme="8" tint="0.59996337778862885"/>
        </patternFill>
      </fill>
    </dxf>
    <dxf>
      <fill>
        <patternFill>
          <bgColor theme="9" tint="0.59996337778862885"/>
        </patternFill>
      </fill>
    </dxf>
    <dxf>
      <fill>
        <patternFill>
          <bgColor theme="0" tint="-0.24994659260841701"/>
        </patternFill>
      </fill>
    </dxf>
    <dxf>
      <fill>
        <patternFill>
          <bgColor theme="2" tint="-0.499984740745262"/>
        </patternFill>
      </fill>
    </dxf>
    <dxf>
      <fill>
        <patternFill>
          <bgColor theme="3" tint="0.39994506668294322"/>
        </patternFill>
      </fill>
    </dxf>
    <dxf>
      <fill>
        <patternFill>
          <bgColor theme="4" tint="0.39994506668294322"/>
        </patternFill>
      </fill>
    </dxf>
    <dxf>
      <fill>
        <patternFill>
          <bgColor theme="5" tint="0.39994506668294322"/>
        </patternFill>
      </fill>
    </dxf>
    <dxf>
      <fill>
        <patternFill>
          <bgColor theme="6"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9" tint="0.39994506668294322"/>
        </patternFill>
      </fill>
    </dxf>
    <dxf>
      <fill>
        <patternFill>
          <bgColor theme="0" tint="-0.34998626667073579"/>
        </patternFill>
      </fill>
    </dxf>
    <dxf>
      <fill>
        <patternFill>
          <bgColor theme="2" tint="-0.749961851863155"/>
        </patternFill>
      </fill>
    </dxf>
    <dxf>
      <fill>
        <patternFill>
          <bgColor theme="3" tint="-0.24994659260841701"/>
        </patternFill>
      </fill>
    </dxf>
    <dxf>
      <fill>
        <patternFill>
          <bgColor theme="5" tint="-0.24994659260841701"/>
        </patternFill>
      </fill>
    </dxf>
    <dxf>
      <fill>
        <patternFill>
          <bgColor theme="6" tint="-0.24994659260841701"/>
        </patternFill>
      </fill>
    </dxf>
    <dxf>
      <fill>
        <patternFill>
          <bgColor theme="7" tint="-0.24994659260841701"/>
        </patternFill>
      </fill>
    </dxf>
    <dxf>
      <fill>
        <patternFill>
          <bgColor theme="8" tint="-0.24994659260841701"/>
        </patternFill>
      </fill>
    </dxf>
    <dxf>
      <fill>
        <patternFill>
          <bgColor theme="9" tint="-0.24994659260841701"/>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ont>
        <color rgb="FF9C0006"/>
      </font>
      <fill>
        <patternFill>
          <bgColor rgb="FF00B0F0"/>
        </patternFill>
      </fill>
      <border>
        <left/>
        <right/>
        <top/>
        <bottom/>
      </border>
    </dxf>
    <dxf>
      <font>
        <color auto="1"/>
      </font>
      <fill>
        <patternFill>
          <bgColor rgb="FF0070C0"/>
        </patternFill>
      </fill>
      <border>
        <left/>
        <right/>
        <top/>
        <bottom/>
      </border>
    </dxf>
    <dxf>
      <fill>
        <patternFill>
          <bgColor rgb="FF7030A0"/>
        </patternFill>
      </fill>
    </dxf>
    <dxf>
      <fill>
        <patternFill patternType="lightDown">
          <fgColor theme="7"/>
        </patternFill>
      </fill>
    </dxf>
    <dxf>
      <fill>
        <patternFill patternType="gray0625">
          <bgColor theme="2" tint="-0.24994659260841701"/>
        </patternFill>
      </fill>
    </dxf>
    <dxf>
      <fill>
        <patternFill patternType="lightDown">
          <fgColor rgb="FFFF0000"/>
        </patternFill>
      </fill>
    </dxf>
    <dxf>
      <fill>
        <patternFill patternType="lightDown">
          <fgColor rgb="FF92D050"/>
        </patternFill>
      </fill>
    </dxf>
    <dxf>
      <fill>
        <patternFill patternType="lightDown">
          <fgColor rgb="FF00B0F0"/>
        </patternFill>
      </fill>
    </dxf>
    <dxf>
      <fill>
        <patternFill patternType="lightDown">
          <fgColor rgb="FFFFC000"/>
        </patternFill>
      </fill>
    </dxf>
    <dxf>
      <fill>
        <patternFill>
          <bgColor theme="0" tint="-0.14996795556505021"/>
        </patternFill>
      </fill>
    </dxf>
    <dxf>
      <fill>
        <patternFill>
          <bgColor theme="2" tint="-0.24994659260841701"/>
        </patternFill>
      </fill>
    </dxf>
    <dxf>
      <fill>
        <patternFill>
          <bgColor theme="3" tint="0.59996337778862885"/>
        </patternFill>
      </fill>
    </dxf>
    <dxf>
      <fill>
        <patternFill>
          <bgColor theme="5" tint="0.59996337778862885"/>
        </patternFill>
      </fill>
    </dxf>
    <dxf>
      <fill>
        <patternFill>
          <bgColor theme="6" tint="0.59996337778862885"/>
        </patternFill>
      </fill>
    </dxf>
    <dxf>
      <fill>
        <patternFill>
          <bgColor theme="7" tint="0.59996337778862885"/>
        </patternFill>
      </fill>
    </dxf>
    <dxf>
      <fill>
        <patternFill>
          <bgColor theme="8" tint="0.59996337778862885"/>
        </patternFill>
      </fill>
    </dxf>
    <dxf>
      <fill>
        <patternFill>
          <bgColor theme="9" tint="0.59996337778862885"/>
        </patternFill>
      </fill>
    </dxf>
    <dxf>
      <fill>
        <patternFill>
          <bgColor theme="0" tint="-0.24994659260841701"/>
        </patternFill>
      </fill>
    </dxf>
    <dxf>
      <fill>
        <patternFill>
          <bgColor theme="2" tint="-0.499984740745262"/>
        </patternFill>
      </fill>
    </dxf>
    <dxf>
      <fill>
        <patternFill>
          <bgColor theme="3" tint="0.39994506668294322"/>
        </patternFill>
      </fill>
    </dxf>
    <dxf>
      <fill>
        <patternFill>
          <bgColor theme="4" tint="0.39994506668294322"/>
        </patternFill>
      </fill>
    </dxf>
    <dxf>
      <fill>
        <patternFill>
          <bgColor theme="5" tint="0.39994506668294322"/>
        </patternFill>
      </fill>
    </dxf>
    <dxf>
      <fill>
        <patternFill>
          <bgColor theme="6"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9" tint="0.39994506668294322"/>
        </patternFill>
      </fill>
    </dxf>
    <dxf>
      <fill>
        <patternFill>
          <bgColor theme="0" tint="-0.34998626667073579"/>
        </patternFill>
      </fill>
    </dxf>
    <dxf>
      <fill>
        <patternFill>
          <bgColor theme="2" tint="-0.749961851863155"/>
        </patternFill>
      </fill>
    </dxf>
    <dxf>
      <fill>
        <patternFill>
          <bgColor theme="3" tint="-0.24994659260841701"/>
        </patternFill>
      </fill>
    </dxf>
    <dxf>
      <fill>
        <patternFill>
          <bgColor theme="5" tint="-0.24994659260841701"/>
        </patternFill>
      </fill>
    </dxf>
    <dxf>
      <fill>
        <patternFill>
          <bgColor theme="6" tint="-0.24994659260841701"/>
        </patternFill>
      </fill>
    </dxf>
    <dxf>
      <fill>
        <patternFill>
          <bgColor theme="7" tint="-0.24994659260841701"/>
        </patternFill>
      </fill>
    </dxf>
    <dxf>
      <fill>
        <patternFill>
          <bgColor theme="8" tint="-0.24994659260841701"/>
        </patternFill>
      </fill>
    </dxf>
    <dxf>
      <fill>
        <patternFill>
          <bgColor theme="9" tint="-0.24994659260841701"/>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ont>
        <color rgb="FF9C0006"/>
      </font>
      <fill>
        <patternFill>
          <bgColor rgb="FF00B0F0"/>
        </patternFill>
      </fill>
      <border>
        <left/>
        <right/>
        <top/>
        <bottom/>
      </border>
    </dxf>
    <dxf>
      <font>
        <color auto="1"/>
      </font>
      <fill>
        <patternFill>
          <bgColor rgb="FF0070C0"/>
        </patternFill>
      </fill>
      <border>
        <left/>
        <right/>
        <top/>
        <bottom/>
      </border>
    </dxf>
    <dxf>
      <fill>
        <patternFill>
          <bgColor rgb="FF7030A0"/>
        </patternFill>
      </fill>
    </dxf>
    <dxf>
      <fill>
        <patternFill patternType="lightDown">
          <fgColor theme="7"/>
        </patternFill>
      </fill>
    </dxf>
    <dxf>
      <fill>
        <patternFill patternType="gray0625">
          <bgColor theme="2" tint="-0.24994659260841701"/>
        </patternFill>
      </fill>
    </dxf>
    <dxf>
      <fill>
        <patternFill patternType="lightDown">
          <fgColor rgb="FFFF0000"/>
        </patternFill>
      </fill>
    </dxf>
    <dxf>
      <fill>
        <patternFill patternType="lightDown">
          <fgColor rgb="FF92D050"/>
        </patternFill>
      </fill>
    </dxf>
    <dxf>
      <fill>
        <patternFill patternType="lightDown">
          <fgColor rgb="FF00B0F0"/>
        </patternFill>
      </fill>
    </dxf>
    <dxf>
      <fill>
        <patternFill patternType="lightDown">
          <fgColor rgb="FFFFC000"/>
        </patternFill>
      </fill>
    </dxf>
    <dxf>
      <fill>
        <patternFill>
          <bgColor theme="0" tint="-0.14996795556505021"/>
        </patternFill>
      </fill>
    </dxf>
    <dxf>
      <fill>
        <patternFill>
          <bgColor theme="2" tint="-0.24994659260841701"/>
        </patternFill>
      </fill>
    </dxf>
    <dxf>
      <fill>
        <patternFill>
          <bgColor theme="3" tint="0.59996337778862885"/>
        </patternFill>
      </fill>
    </dxf>
    <dxf>
      <fill>
        <patternFill>
          <bgColor theme="5" tint="0.59996337778862885"/>
        </patternFill>
      </fill>
    </dxf>
    <dxf>
      <fill>
        <patternFill>
          <bgColor theme="6" tint="0.59996337778862885"/>
        </patternFill>
      </fill>
    </dxf>
    <dxf>
      <fill>
        <patternFill>
          <bgColor theme="7" tint="0.59996337778862885"/>
        </patternFill>
      </fill>
    </dxf>
    <dxf>
      <fill>
        <patternFill>
          <bgColor theme="8" tint="0.59996337778862885"/>
        </patternFill>
      </fill>
    </dxf>
    <dxf>
      <fill>
        <patternFill>
          <bgColor theme="9" tint="0.59996337778862885"/>
        </patternFill>
      </fill>
    </dxf>
    <dxf>
      <fill>
        <patternFill>
          <bgColor theme="0" tint="-0.24994659260841701"/>
        </patternFill>
      </fill>
    </dxf>
    <dxf>
      <fill>
        <patternFill>
          <bgColor theme="2" tint="-0.499984740745262"/>
        </patternFill>
      </fill>
    </dxf>
    <dxf>
      <fill>
        <patternFill>
          <bgColor theme="3" tint="0.39994506668294322"/>
        </patternFill>
      </fill>
    </dxf>
    <dxf>
      <fill>
        <patternFill>
          <bgColor theme="4" tint="0.39994506668294322"/>
        </patternFill>
      </fill>
    </dxf>
    <dxf>
      <fill>
        <patternFill>
          <bgColor theme="5" tint="0.39994506668294322"/>
        </patternFill>
      </fill>
    </dxf>
    <dxf>
      <fill>
        <patternFill>
          <bgColor theme="6"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9" tint="0.39994506668294322"/>
        </patternFill>
      </fill>
    </dxf>
    <dxf>
      <fill>
        <patternFill>
          <bgColor theme="0" tint="-0.34998626667073579"/>
        </patternFill>
      </fill>
    </dxf>
    <dxf>
      <fill>
        <patternFill>
          <bgColor theme="2" tint="-0.749961851863155"/>
        </patternFill>
      </fill>
    </dxf>
    <dxf>
      <fill>
        <patternFill>
          <bgColor theme="3" tint="-0.24994659260841701"/>
        </patternFill>
      </fill>
    </dxf>
    <dxf>
      <fill>
        <patternFill>
          <bgColor theme="5" tint="-0.24994659260841701"/>
        </patternFill>
      </fill>
    </dxf>
    <dxf>
      <fill>
        <patternFill>
          <bgColor theme="6" tint="-0.24994659260841701"/>
        </patternFill>
      </fill>
    </dxf>
    <dxf>
      <fill>
        <patternFill>
          <bgColor theme="7" tint="-0.24994659260841701"/>
        </patternFill>
      </fill>
    </dxf>
    <dxf>
      <fill>
        <patternFill>
          <bgColor theme="8" tint="-0.24994659260841701"/>
        </patternFill>
      </fill>
    </dxf>
    <dxf>
      <fill>
        <patternFill>
          <bgColor theme="9" tint="-0.24994659260841701"/>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ont>
        <color rgb="FF9C0006"/>
      </font>
      <fill>
        <patternFill>
          <bgColor rgb="FF00B0F0"/>
        </patternFill>
      </fill>
      <border>
        <left/>
        <right/>
        <top/>
        <bottom/>
      </border>
    </dxf>
    <dxf>
      <font>
        <color auto="1"/>
      </font>
      <fill>
        <patternFill>
          <bgColor rgb="FF0070C0"/>
        </patternFill>
      </fill>
      <border>
        <left/>
        <right/>
        <top/>
        <bottom/>
      </border>
    </dxf>
    <dxf>
      <fill>
        <patternFill>
          <bgColor rgb="FF7030A0"/>
        </patternFill>
      </fill>
    </dxf>
    <dxf>
      <fill>
        <patternFill patternType="lightDown">
          <fgColor theme="7"/>
        </patternFill>
      </fill>
    </dxf>
    <dxf>
      <fill>
        <patternFill patternType="gray0625">
          <bgColor theme="2" tint="-0.24994659260841701"/>
        </patternFill>
      </fill>
    </dxf>
    <dxf>
      <fill>
        <patternFill patternType="lightDown">
          <fgColor rgb="FFFF0000"/>
        </patternFill>
      </fill>
    </dxf>
    <dxf>
      <fill>
        <patternFill patternType="lightDown">
          <fgColor rgb="FF92D050"/>
        </patternFill>
      </fill>
    </dxf>
    <dxf>
      <fill>
        <patternFill patternType="lightDown">
          <fgColor rgb="FF00B0F0"/>
        </patternFill>
      </fill>
    </dxf>
    <dxf>
      <fill>
        <patternFill patternType="lightDown">
          <fgColor rgb="FFFFC000"/>
        </patternFill>
      </fill>
    </dxf>
    <dxf>
      <fill>
        <patternFill>
          <bgColor theme="0" tint="-0.14996795556505021"/>
        </patternFill>
      </fill>
    </dxf>
    <dxf>
      <fill>
        <patternFill>
          <bgColor theme="2" tint="-0.24994659260841701"/>
        </patternFill>
      </fill>
    </dxf>
    <dxf>
      <fill>
        <patternFill>
          <bgColor theme="3" tint="0.59996337778862885"/>
        </patternFill>
      </fill>
    </dxf>
    <dxf>
      <fill>
        <patternFill>
          <bgColor theme="5" tint="0.59996337778862885"/>
        </patternFill>
      </fill>
    </dxf>
    <dxf>
      <fill>
        <patternFill>
          <bgColor theme="6" tint="0.59996337778862885"/>
        </patternFill>
      </fill>
    </dxf>
    <dxf>
      <fill>
        <patternFill>
          <bgColor theme="7" tint="0.59996337778862885"/>
        </patternFill>
      </fill>
    </dxf>
    <dxf>
      <fill>
        <patternFill>
          <bgColor theme="8" tint="0.59996337778862885"/>
        </patternFill>
      </fill>
    </dxf>
    <dxf>
      <fill>
        <patternFill>
          <bgColor theme="9" tint="0.59996337778862885"/>
        </patternFill>
      </fill>
    </dxf>
    <dxf>
      <fill>
        <patternFill>
          <bgColor theme="0" tint="-0.24994659260841701"/>
        </patternFill>
      </fill>
    </dxf>
    <dxf>
      <fill>
        <patternFill>
          <bgColor theme="2" tint="-0.499984740745262"/>
        </patternFill>
      </fill>
    </dxf>
    <dxf>
      <fill>
        <patternFill>
          <bgColor theme="3" tint="0.39994506668294322"/>
        </patternFill>
      </fill>
    </dxf>
    <dxf>
      <fill>
        <patternFill>
          <bgColor theme="4" tint="0.39994506668294322"/>
        </patternFill>
      </fill>
    </dxf>
    <dxf>
      <fill>
        <patternFill>
          <bgColor theme="5" tint="0.39994506668294322"/>
        </patternFill>
      </fill>
    </dxf>
    <dxf>
      <fill>
        <patternFill>
          <bgColor theme="6"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9" tint="0.39994506668294322"/>
        </patternFill>
      </fill>
    </dxf>
    <dxf>
      <fill>
        <patternFill>
          <bgColor theme="0" tint="-0.34998626667073579"/>
        </patternFill>
      </fill>
    </dxf>
    <dxf>
      <fill>
        <patternFill>
          <bgColor theme="2" tint="-0.749961851863155"/>
        </patternFill>
      </fill>
    </dxf>
    <dxf>
      <fill>
        <patternFill>
          <bgColor theme="3" tint="-0.24994659260841701"/>
        </patternFill>
      </fill>
    </dxf>
    <dxf>
      <fill>
        <patternFill>
          <bgColor theme="5" tint="-0.24994659260841701"/>
        </patternFill>
      </fill>
    </dxf>
    <dxf>
      <fill>
        <patternFill>
          <bgColor theme="6" tint="-0.24994659260841701"/>
        </patternFill>
      </fill>
    </dxf>
    <dxf>
      <fill>
        <patternFill>
          <bgColor theme="7" tint="-0.24994659260841701"/>
        </patternFill>
      </fill>
    </dxf>
    <dxf>
      <fill>
        <patternFill>
          <bgColor theme="8" tint="-0.24994659260841701"/>
        </patternFill>
      </fill>
    </dxf>
    <dxf>
      <fill>
        <patternFill>
          <bgColor theme="9" tint="-0.24994659260841701"/>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ont>
        <color rgb="FF9C0006"/>
      </font>
      <fill>
        <patternFill>
          <bgColor rgb="FF00B0F0"/>
        </patternFill>
      </fill>
      <border>
        <left/>
        <right/>
        <top/>
        <bottom/>
      </border>
    </dxf>
    <dxf>
      <font>
        <color auto="1"/>
      </font>
      <fill>
        <patternFill>
          <bgColor rgb="FF0070C0"/>
        </patternFill>
      </fill>
      <border>
        <left/>
        <right/>
        <top/>
        <bottom/>
      </border>
    </dxf>
    <dxf>
      <fill>
        <patternFill>
          <bgColor rgb="FF7030A0"/>
        </patternFill>
      </fill>
    </dxf>
    <dxf>
      <fill>
        <patternFill patternType="lightDown">
          <fgColor theme="7"/>
        </patternFill>
      </fill>
    </dxf>
    <dxf>
      <fill>
        <patternFill patternType="gray0625">
          <bgColor theme="2" tint="-0.24994659260841701"/>
        </patternFill>
      </fill>
    </dxf>
    <dxf>
      <fill>
        <patternFill patternType="lightDown">
          <fgColor rgb="FFFF0000"/>
        </patternFill>
      </fill>
    </dxf>
    <dxf>
      <fill>
        <patternFill patternType="lightDown">
          <fgColor rgb="FF92D050"/>
        </patternFill>
      </fill>
    </dxf>
    <dxf>
      <fill>
        <patternFill patternType="lightDown">
          <fgColor rgb="FF00B0F0"/>
        </patternFill>
      </fill>
    </dxf>
    <dxf>
      <fill>
        <patternFill patternType="lightDown">
          <fgColor rgb="FFFFC000"/>
        </patternFill>
      </fill>
    </dxf>
    <dxf>
      <fill>
        <patternFill>
          <bgColor theme="0" tint="-0.14996795556505021"/>
        </patternFill>
      </fill>
    </dxf>
    <dxf>
      <fill>
        <patternFill>
          <bgColor theme="2" tint="-0.24994659260841701"/>
        </patternFill>
      </fill>
    </dxf>
    <dxf>
      <fill>
        <patternFill>
          <bgColor theme="3" tint="0.59996337778862885"/>
        </patternFill>
      </fill>
    </dxf>
    <dxf>
      <fill>
        <patternFill>
          <bgColor theme="5" tint="0.59996337778862885"/>
        </patternFill>
      </fill>
    </dxf>
    <dxf>
      <fill>
        <patternFill>
          <bgColor theme="6" tint="0.59996337778862885"/>
        </patternFill>
      </fill>
    </dxf>
    <dxf>
      <fill>
        <patternFill>
          <bgColor theme="7" tint="0.59996337778862885"/>
        </patternFill>
      </fill>
    </dxf>
    <dxf>
      <fill>
        <patternFill>
          <bgColor theme="8" tint="0.59996337778862885"/>
        </patternFill>
      </fill>
    </dxf>
    <dxf>
      <fill>
        <patternFill>
          <bgColor theme="9" tint="0.59996337778862885"/>
        </patternFill>
      </fill>
    </dxf>
    <dxf>
      <fill>
        <patternFill>
          <bgColor theme="0" tint="-0.24994659260841701"/>
        </patternFill>
      </fill>
    </dxf>
    <dxf>
      <fill>
        <patternFill>
          <bgColor theme="2" tint="-0.499984740745262"/>
        </patternFill>
      </fill>
    </dxf>
    <dxf>
      <fill>
        <patternFill>
          <bgColor theme="3" tint="0.39994506668294322"/>
        </patternFill>
      </fill>
    </dxf>
    <dxf>
      <fill>
        <patternFill>
          <bgColor theme="4" tint="0.39994506668294322"/>
        </patternFill>
      </fill>
    </dxf>
    <dxf>
      <fill>
        <patternFill>
          <bgColor theme="5" tint="0.39994506668294322"/>
        </patternFill>
      </fill>
    </dxf>
    <dxf>
      <fill>
        <patternFill>
          <bgColor theme="6"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9" tint="0.39994506668294322"/>
        </patternFill>
      </fill>
    </dxf>
    <dxf>
      <fill>
        <patternFill>
          <bgColor theme="0" tint="-0.34998626667073579"/>
        </patternFill>
      </fill>
    </dxf>
    <dxf>
      <fill>
        <patternFill>
          <bgColor theme="2" tint="-0.749961851863155"/>
        </patternFill>
      </fill>
    </dxf>
    <dxf>
      <fill>
        <patternFill>
          <bgColor theme="3" tint="-0.24994659260841701"/>
        </patternFill>
      </fill>
    </dxf>
    <dxf>
      <fill>
        <patternFill>
          <bgColor theme="5" tint="-0.24994659260841701"/>
        </patternFill>
      </fill>
    </dxf>
    <dxf>
      <fill>
        <patternFill>
          <bgColor theme="6" tint="-0.24994659260841701"/>
        </patternFill>
      </fill>
    </dxf>
    <dxf>
      <fill>
        <patternFill>
          <bgColor theme="7" tint="-0.24994659260841701"/>
        </patternFill>
      </fill>
    </dxf>
    <dxf>
      <fill>
        <patternFill>
          <bgColor theme="8" tint="-0.24994659260841701"/>
        </patternFill>
      </fill>
    </dxf>
    <dxf>
      <fill>
        <patternFill>
          <bgColor theme="9" tint="-0.24994659260841701"/>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ont>
        <color rgb="FF9C0006"/>
      </font>
      <fill>
        <patternFill>
          <bgColor rgb="FF00B0F0"/>
        </patternFill>
      </fill>
      <border>
        <left/>
        <right/>
        <top/>
        <bottom/>
      </border>
    </dxf>
    <dxf>
      <font>
        <color auto="1"/>
      </font>
      <fill>
        <patternFill>
          <bgColor rgb="FF0070C0"/>
        </patternFill>
      </fill>
      <border>
        <left/>
        <right/>
        <top/>
        <bottom/>
      </border>
    </dxf>
    <dxf>
      <fill>
        <patternFill>
          <bgColor rgb="FF7030A0"/>
        </patternFill>
      </fill>
    </dxf>
    <dxf>
      <fill>
        <patternFill patternType="lightDown">
          <fgColor theme="7"/>
        </patternFill>
      </fill>
    </dxf>
    <dxf>
      <fill>
        <patternFill patternType="gray0625">
          <bgColor theme="2" tint="-0.24994659260841701"/>
        </patternFill>
      </fill>
    </dxf>
    <dxf>
      <fill>
        <patternFill patternType="lightDown">
          <fgColor rgb="FFFF0000"/>
        </patternFill>
      </fill>
    </dxf>
    <dxf>
      <fill>
        <patternFill patternType="lightDown">
          <fgColor rgb="FF92D050"/>
        </patternFill>
      </fill>
    </dxf>
    <dxf>
      <fill>
        <patternFill patternType="lightDown">
          <fgColor rgb="FF00B0F0"/>
        </patternFill>
      </fill>
    </dxf>
    <dxf>
      <fill>
        <patternFill patternType="lightDown">
          <fgColor rgb="FFFFC000"/>
        </patternFill>
      </fill>
    </dxf>
    <dxf>
      <fill>
        <patternFill>
          <bgColor theme="0" tint="-0.14996795556505021"/>
        </patternFill>
      </fill>
    </dxf>
    <dxf>
      <fill>
        <patternFill>
          <bgColor theme="2" tint="-0.24994659260841701"/>
        </patternFill>
      </fill>
    </dxf>
    <dxf>
      <fill>
        <patternFill>
          <bgColor theme="3" tint="0.59996337778862885"/>
        </patternFill>
      </fill>
    </dxf>
    <dxf>
      <fill>
        <patternFill>
          <bgColor theme="5" tint="0.59996337778862885"/>
        </patternFill>
      </fill>
    </dxf>
    <dxf>
      <fill>
        <patternFill>
          <bgColor theme="6" tint="0.59996337778862885"/>
        </patternFill>
      </fill>
    </dxf>
    <dxf>
      <fill>
        <patternFill>
          <bgColor theme="7" tint="0.59996337778862885"/>
        </patternFill>
      </fill>
    </dxf>
    <dxf>
      <fill>
        <patternFill>
          <bgColor theme="8" tint="0.59996337778862885"/>
        </patternFill>
      </fill>
    </dxf>
    <dxf>
      <fill>
        <patternFill>
          <bgColor theme="9" tint="0.59996337778862885"/>
        </patternFill>
      </fill>
    </dxf>
    <dxf>
      <fill>
        <patternFill>
          <bgColor theme="0" tint="-0.24994659260841701"/>
        </patternFill>
      </fill>
    </dxf>
    <dxf>
      <fill>
        <patternFill>
          <bgColor theme="2" tint="-0.499984740745262"/>
        </patternFill>
      </fill>
    </dxf>
    <dxf>
      <fill>
        <patternFill>
          <bgColor theme="3" tint="0.39994506668294322"/>
        </patternFill>
      </fill>
    </dxf>
    <dxf>
      <fill>
        <patternFill>
          <bgColor theme="4" tint="0.39994506668294322"/>
        </patternFill>
      </fill>
    </dxf>
    <dxf>
      <fill>
        <patternFill>
          <bgColor theme="5" tint="0.39994506668294322"/>
        </patternFill>
      </fill>
    </dxf>
    <dxf>
      <fill>
        <patternFill>
          <bgColor theme="6"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9" tint="0.39994506668294322"/>
        </patternFill>
      </fill>
    </dxf>
    <dxf>
      <fill>
        <patternFill>
          <bgColor theme="0" tint="-0.34998626667073579"/>
        </patternFill>
      </fill>
    </dxf>
    <dxf>
      <fill>
        <patternFill>
          <bgColor theme="2" tint="-0.749961851863155"/>
        </patternFill>
      </fill>
    </dxf>
    <dxf>
      <fill>
        <patternFill>
          <bgColor theme="3" tint="-0.24994659260841701"/>
        </patternFill>
      </fill>
    </dxf>
    <dxf>
      <fill>
        <patternFill>
          <bgColor theme="5" tint="-0.24994659260841701"/>
        </patternFill>
      </fill>
    </dxf>
    <dxf>
      <fill>
        <patternFill>
          <bgColor theme="6" tint="-0.24994659260841701"/>
        </patternFill>
      </fill>
    </dxf>
    <dxf>
      <fill>
        <patternFill>
          <bgColor theme="7" tint="-0.24994659260841701"/>
        </patternFill>
      </fill>
    </dxf>
    <dxf>
      <fill>
        <patternFill>
          <bgColor theme="8" tint="-0.24994659260841701"/>
        </patternFill>
      </fill>
    </dxf>
    <dxf>
      <fill>
        <patternFill>
          <bgColor theme="9" tint="-0.24994659260841701"/>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ont>
        <color rgb="FF9C0006"/>
      </font>
      <fill>
        <patternFill>
          <bgColor rgb="FF00B0F0"/>
        </patternFill>
      </fill>
      <border>
        <left/>
        <right/>
        <top/>
        <bottom/>
      </border>
    </dxf>
    <dxf>
      <font>
        <color auto="1"/>
      </font>
      <fill>
        <patternFill>
          <bgColor rgb="FF0070C0"/>
        </patternFill>
      </fill>
      <border>
        <left/>
        <right/>
        <top/>
        <bottom/>
      </border>
    </dxf>
    <dxf>
      <fill>
        <patternFill>
          <bgColor rgb="FF7030A0"/>
        </patternFill>
      </fill>
    </dxf>
    <dxf>
      <fill>
        <patternFill patternType="lightDown">
          <fgColor theme="7"/>
        </patternFill>
      </fill>
    </dxf>
    <dxf>
      <fill>
        <patternFill patternType="gray0625">
          <bgColor theme="2" tint="-0.24994659260841701"/>
        </patternFill>
      </fill>
    </dxf>
    <dxf>
      <fill>
        <patternFill patternType="lightDown">
          <fgColor rgb="FFFF0000"/>
        </patternFill>
      </fill>
    </dxf>
    <dxf>
      <fill>
        <patternFill patternType="lightDown">
          <fgColor rgb="FF92D050"/>
        </patternFill>
      </fill>
    </dxf>
    <dxf>
      <fill>
        <patternFill patternType="lightDown">
          <fgColor rgb="FF00B0F0"/>
        </patternFill>
      </fill>
    </dxf>
    <dxf>
      <fill>
        <patternFill patternType="lightDown">
          <fgColor rgb="FFFFC000"/>
        </patternFill>
      </fill>
    </dxf>
    <dxf>
      <fill>
        <patternFill>
          <bgColor theme="0" tint="-0.14996795556505021"/>
        </patternFill>
      </fill>
    </dxf>
    <dxf>
      <fill>
        <patternFill>
          <bgColor theme="2" tint="-0.24994659260841701"/>
        </patternFill>
      </fill>
    </dxf>
    <dxf>
      <fill>
        <patternFill>
          <bgColor theme="3" tint="0.59996337778862885"/>
        </patternFill>
      </fill>
    </dxf>
    <dxf>
      <fill>
        <patternFill>
          <bgColor theme="5" tint="0.59996337778862885"/>
        </patternFill>
      </fill>
    </dxf>
    <dxf>
      <fill>
        <patternFill>
          <bgColor theme="6" tint="0.59996337778862885"/>
        </patternFill>
      </fill>
    </dxf>
    <dxf>
      <fill>
        <patternFill>
          <bgColor theme="7" tint="0.59996337778862885"/>
        </patternFill>
      </fill>
    </dxf>
    <dxf>
      <fill>
        <patternFill>
          <bgColor theme="8" tint="0.59996337778862885"/>
        </patternFill>
      </fill>
    </dxf>
    <dxf>
      <fill>
        <patternFill>
          <bgColor theme="9" tint="0.59996337778862885"/>
        </patternFill>
      </fill>
    </dxf>
    <dxf>
      <fill>
        <patternFill>
          <bgColor theme="0" tint="-0.24994659260841701"/>
        </patternFill>
      </fill>
    </dxf>
    <dxf>
      <fill>
        <patternFill>
          <bgColor theme="2" tint="-0.499984740745262"/>
        </patternFill>
      </fill>
    </dxf>
    <dxf>
      <fill>
        <patternFill>
          <bgColor theme="3" tint="0.39994506668294322"/>
        </patternFill>
      </fill>
    </dxf>
    <dxf>
      <fill>
        <patternFill>
          <bgColor theme="4" tint="0.39994506668294322"/>
        </patternFill>
      </fill>
    </dxf>
    <dxf>
      <fill>
        <patternFill>
          <bgColor theme="5" tint="0.39994506668294322"/>
        </patternFill>
      </fill>
    </dxf>
    <dxf>
      <fill>
        <patternFill>
          <bgColor theme="6"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9" tint="0.39994506668294322"/>
        </patternFill>
      </fill>
    </dxf>
    <dxf>
      <fill>
        <patternFill>
          <bgColor theme="0" tint="-0.34998626667073579"/>
        </patternFill>
      </fill>
    </dxf>
    <dxf>
      <fill>
        <patternFill>
          <bgColor theme="2" tint="-0.749961851863155"/>
        </patternFill>
      </fill>
    </dxf>
    <dxf>
      <fill>
        <patternFill>
          <bgColor theme="3" tint="-0.24994659260841701"/>
        </patternFill>
      </fill>
    </dxf>
    <dxf>
      <fill>
        <patternFill>
          <bgColor theme="5" tint="-0.24994659260841701"/>
        </patternFill>
      </fill>
    </dxf>
    <dxf>
      <fill>
        <patternFill>
          <bgColor theme="6" tint="-0.24994659260841701"/>
        </patternFill>
      </fill>
    </dxf>
    <dxf>
      <fill>
        <patternFill>
          <bgColor theme="7" tint="-0.24994659260841701"/>
        </patternFill>
      </fill>
    </dxf>
    <dxf>
      <fill>
        <patternFill>
          <bgColor theme="8" tint="-0.24994659260841701"/>
        </patternFill>
      </fill>
    </dxf>
    <dxf>
      <fill>
        <patternFill>
          <bgColor theme="9" tint="-0.24994659260841701"/>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ont>
        <color rgb="FF9C0006"/>
      </font>
      <fill>
        <patternFill>
          <bgColor rgb="FF00B0F0"/>
        </patternFill>
      </fill>
      <border>
        <left/>
        <right/>
        <top/>
        <bottom/>
      </border>
    </dxf>
    <dxf>
      <font>
        <color auto="1"/>
      </font>
      <fill>
        <patternFill>
          <bgColor rgb="FF0070C0"/>
        </patternFill>
      </fill>
      <border>
        <left/>
        <right/>
        <top/>
        <bottom/>
      </border>
    </dxf>
    <dxf>
      <fill>
        <patternFill>
          <bgColor rgb="FF7030A0"/>
        </patternFill>
      </fill>
    </dxf>
    <dxf>
      <fill>
        <patternFill patternType="lightDown">
          <fgColor theme="7"/>
        </patternFill>
      </fill>
    </dxf>
    <dxf>
      <fill>
        <patternFill patternType="gray0625">
          <bgColor theme="2" tint="-0.24994659260841701"/>
        </patternFill>
      </fill>
    </dxf>
    <dxf>
      <fill>
        <patternFill patternType="lightDown">
          <fgColor rgb="FFFF0000"/>
        </patternFill>
      </fill>
    </dxf>
    <dxf>
      <fill>
        <patternFill patternType="lightDown">
          <fgColor rgb="FF92D050"/>
        </patternFill>
      </fill>
    </dxf>
    <dxf>
      <fill>
        <patternFill patternType="lightDown">
          <fgColor rgb="FF00B0F0"/>
        </patternFill>
      </fill>
    </dxf>
    <dxf>
      <fill>
        <patternFill patternType="lightDown">
          <fgColor rgb="FFFFC000"/>
        </patternFill>
      </fill>
    </dxf>
    <dxf>
      <fill>
        <patternFill>
          <bgColor theme="0" tint="-0.14996795556505021"/>
        </patternFill>
      </fill>
    </dxf>
    <dxf>
      <fill>
        <patternFill>
          <bgColor theme="1" tint="0.499984740745262"/>
        </patternFill>
      </fill>
    </dxf>
    <dxf>
      <fill>
        <patternFill>
          <bgColor theme="2" tint="-9.9948118533890809E-2"/>
        </patternFill>
      </fill>
    </dxf>
    <dxf>
      <fill>
        <patternFill>
          <bgColor theme="3" tint="0.59996337778862885"/>
        </patternFill>
      </fill>
    </dxf>
    <dxf>
      <fill>
        <patternFill>
          <bgColor theme="5" tint="0.59996337778862885"/>
        </patternFill>
      </fill>
    </dxf>
    <dxf>
      <fill>
        <patternFill>
          <bgColor theme="4" tint="0.39994506668294322"/>
        </patternFill>
      </fill>
    </dxf>
    <dxf>
      <fill>
        <patternFill>
          <bgColor theme="6" tint="0.39994506668294322"/>
        </patternFill>
      </fill>
    </dxf>
    <dxf>
      <fill>
        <patternFill>
          <bgColor theme="7" tint="0.59996337778862885"/>
        </patternFill>
      </fill>
    </dxf>
    <dxf>
      <fill>
        <patternFill>
          <bgColor theme="8" tint="0.59996337778862885"/>
        </patternFill>
      </fill>
    </dxf>
    <dxf>
      <fill>
        <patternFill>
          <bgColor theme="9" tint="0.59996337778862885"/>
        </patternFill>
      </fill>
    </dxf>
    <dxf>
      <fill>
        <patternFill>
          <bgColor theme="0" tint="-0.24994659260841701"/>
        </patternFill>
      </fill>
    </dxf>
    <dxf>
      <fill>
        <patternFill>
          <bgColor theme="2" tint="-0.24994659260841701"/>
        </patternFill>
      </fill>
    </dxf>
    <dxf>
      <fill>
        <patternFill>
          <bgColor theme="3" tint="0.39994506668294322"/>
        </patternFill>
      </fill>
    </dxf>
    <dxf>
      <fill>
        <patternFill>
          <bgColor theme="4" tint="0.39994506668294322"/>
        </patternFill>
      </fill>
    </dxf>
    <dxf>
      <fill>
        <patternFill>
          <bgColor theme="5" tint="0.39994506668294322"/>
        </patternFill>
      </fill>
    </dxf>
    <dxf>
      <fill>
        <patternFill>
          <bgColor theme="6" tint="0.39994506668294322"/>
        </patternFill>
      </fill>
    </dxf>
    <dxf>
      <fill>
        <patternFill>
          <bgColor theme="7" tint="-0.24994659260841701"/>
        </patternFill>
      </fill>
    </dxf>
    <dxf>
      <fill>
        <patternFill>
          <bgColor theme="8"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1" tint="0.499984740745262"/>
        </patternFill>
      </fill>
    </dxf>
    <dxf>
      <fill>
        <patternFill>
          <bgColor theme="2" tint="-9.9948118533890809E-2"/>
        </patternFill>
      </fill>
    </dxf>
    <dxf>
      <fill>
        <patternFill>
          <bgColor theme="3" tint="0.59996337778862885"/>
        </patternFill>
      </fill>
    </dxf>
    <dxf>
      <fill>
        <patternFill>
          <bgColor theme="5" tint="0.59996337778862885"/>
        </patternFill>
      </fill>
    </dxf>
    <dxf>
      <fill>
        <patternFill>
          <bgColor theme="4" tint="0.39994506668294322"/>
        </patternFill>
      </fill>
    </dxf>
    <dxf>
      <fill>
        <patternFill>
          <bgColor theme="6" tint="0.39994506668294322"/>
        </patternFill>
      </fill>
    </dxf>
    <dxf>
      <fill>
        <patternFill>
          <bgColor theme="7" tint="0.59996337778862885"/>
        </patternFill>
      </fill>
    </dxf>
    <dxf>
      <fill>
        <patternFill>
          <bgColor theme="8" tint="0.59996337778862885"/>
        </patternFill>
      </fill>
    </dxf>
    <dxf>
      <fill>
        <patternFill>
          <bgColor theme="9" tint="0.59996337778862885"/>
        </patternFill>
      </fill>
    </dxf>
    <dxf>
      <fill>
        <patternFill>
          <bgColor theme="0" tint="-0.24994659260841701"/>
        </patternFill>
      </fill>
    </dxf>
    <dxf>
      <fill>
        <patternFill>
          <bgColor theme="2" tint="-0.24994659260841701"/>
        </patternFill>
      </fill>
    </dxf>
    <dxf>
      <fill>
        <patternFill>
          <bgColor theme="3" tint="0.39994506668294322"/>
        </patternFill>
      </fill>
    </dxf>
    <dxf>
      <fill>
        <patternFill>
          <bgColor theme="4" tint="0.39994506668294322"/>
        </patternFill>
      </fill>
    </dxf>
    <dxf>
      <fill>
        <patternFill>
          <bgColor theme="5" tint="0.39994506668294322"/>
        </patternFill>
      </fill>
    </dxf>
    <dxf>
      <fill>
        <patternFill>
          <bgColor theme="6" tint="0.39994506668294322"/>
        </patternFill>
      </fill>
    </dxf>
    <dxf>
      <fill>
        <patternFill>
          <bgColor theme="7" tint="-0.24994659260841701"/>
        </patternFill>
      </fill>
    </dxf>
    <dxf>
      <fill>
        <patternFill>
          <bgColor theme="8" tint="-0.24994659260841701"/>
        </patternFill>
      </fill>
    </dxf>
    <dxf>
      <fill>
        <patternFill>
          <bgColor theme="0" tint="-0.14996795556505021"/>
        </patternFill>
      </fill>
    </dxf>
    <dxf>
      <fill>
        <patternFill>
          <bgColor theme="1" tint="0.499984740745262"/>
        </patternFill>
      </fill>
    </dxf>
    <dxf>
      <fill>
        <patternFill>
          <bgColor theme="2" tint="-9.9948118533890809E-2"/>
        </patternFill>
      </fill>
    </dxf>
    <dxf>
      <fill>
        <patternFill>
          <bgColor theme="3" tint="0.59996337778862885"/>
        </patternFill>
      </fill>
    </dxf>
    <dxf>
      <fill>
        <patternFill>
          <bgColor theme="5" tint="0.59996337778862885"/>
        </patternFill>
      </fill>
    </dxf>
    <dxf>
      <fill>
        <patternFill>
          <bgColor theme="4" tint="0.39994506668294322"/>
        </patternFill>
      </fill>
    </dxf>
    <dxf>
      <fill>
        <patternFill>
          <bgColor theme="6" tint="0.39994506668294322"/>
        </patternFill>
      </fill>
    </dxf>
    <dxf>
      <fill>
        <patternFill>
          <bgColor theme="7" tint="0.59996337778862885"/>
        </patternFill>
      </fill>
    </dxf>
    <dxf>
      <fill>
        <patternFill>
          <bgColor theme="8" tint="0.59996337778862885"/>
        </patternFill>
      </fill>
    </dxf>
    <dxf>
      <fill>
        <patternFill>
          <bgColor theme="9" tint="0.59996337778862885"/>
        </patternFill>
      </fill>
    </dxf>
    <dxf>
      <fill>
        <patternFill>
          <bgColor theme="0" tint="-0.24994659260841701"/>
        </patternFill>
      </fill>
    </dxf>
    <dxf>
      <fill>
        <patternFill>
          <bgColor theme="2" tint="-0.24994659260841701"/>
        </patternFill>
      </fill>
    </dxf>
    <dxf>
      <fill>
        <patternFill>
          <bgColor theme="3" tint="0.39994506668294322"/>
        </patternFill>
      </fill>
    </dxf>
    <dxf>
      <fill>
        <patternFill>
          <bgColor theme="4" tint="0.39994506668294322"/>
        </patternFill>
      </fill>
    </dxf>
    <dxf>
      <fill>
        <patternFill>
          <bgColor theme="5" tint="0.39994506668294322"/>
        </patternFill>
      </fill>
    </dxf>
    <dxf>
      <fill>
        <patternFill>
          <bgColor theme="6" tint="0.39994506668294322"/>
        </patternFill>
      </fill>
    </dxf>
    <dxf>
      <fill>
        <patternFill>
          <bgColor theme="7" tint="-0.24994659260841701"/>
        </patternFill>
      </fill>
    </dxf>
    <dxf>
      <fill>
        <patternFill>
          <bgColor theme="8" tint="-0.24994659260841701"/>
        </patternFill>
      </fill>
    </dxf>
    <dxf>
      <fill>
        <patternFill>
          <bgColor theme="0" tint="-0.14996795556505021"/>
        </patternFill>
      </fill>
    </dxf>
    <dxf>
      <fill>
        <patternFill>
          <bgColor theme="1" tint="0.499984740745262"/>
        </patternFill>
      </fill>
    </dxf>
    <dxf>
      <fill>
        <patternFill>
          <bgColor theme="2" tint="-9.9948118533890809E-2"/>
        </patternFill>
      </fill>
    </dxf>
    <dxf>
      <fill>
        <patternFill>
          <bgColor theme="3" tint="0.59996337778862885"/>
        </patternFill>
      </fill>
    </dxf>
    <dxf>
      <fill>
        <patternFill>
          <bgColor theme="5" tint="0.59996337778862885"/>
        </patternFill>
      </fill>
    </dxf>
    <dxf>
      <fill>
        <patternFill>
          <bgColor theme="4" tint="0.39994506668294322"/>
        </patternFill>
      </fill>
    </dxf>
    <dxf>
      <fill>
        <patternFill>
          <bgColor theme="6" tint="0.39994506668294322"/>
        </patternFill>
      </fill>
    </dxf>
    <dxf>
      <fill>
        <patternFill>
          <bgColor theme="7" tint="0.59996337778862885"/>
        </patternFill>
      </fill>
    </dxf>
    <dxf>
      <fill>
        <patternFill>
          <bgColor theme="8" tint="0.59996337778862885"/>
        </patternFill>
      </fill>
    </dxf>
    <dxf>
      <fill>
        <patternFill>
          <bgColor theme="9" tint="0.59996337778862885"/>
        </patternFill>
      </fill>
    </dxf>
    <dxf>
      <fill>
        <patternFill>
          <bgColor theme="0" tint="-0.24994659260841701"/>
        </patternFill>
      </fill>
    </dxf>
    <dxf>
      <fill>
        <patternFill>
          <bgColor theme="2" tint="-0.24994659260841701"/>
        </patternFill>
      </fill>
    </dxf>
    <dxf>
      <fill>
        <patternFill>
          <bgColor theme="3" tint="0.39994506668294322"/>
        </patternFill>
      </fill>
    </dxf>
    <dxf>
      <fill>
        <patternFill>
          <bgColor theme="4" tint="0.39994506668294322"/>
        </patternFill>
      </fill>
    </dxf>
    <dxf>
      <fill>
        <patternFill>
          <bgColor theme="5" tint="0.39994506668294322"/>
        </patternFill>
      </fill>
    </dxf>
    <dxf>
      <fill>
        <patternFill>
          <bgColor theme="6" tint="0.39994506668294322"/>
        </patternFill>
      </fill>
    </dxf>
    <dxf>
      <fill>
        <patternFill>
          <bgColor theme="7" tint="-0.24994659260841701"/>
        </patternFill>
      </fill>
    </dxf>
    <dxf>
      <fill>
        <patternFill>
          <bgColor theme="8" tint="-0.24994659260841701"/>
        </patternFill>
      </fill>
    </dxf>
    <dxf>
      <fill>
        <patternFill>
          <bgColor theme="0" tint="-0.14996795556505021"/>
        </patternFill>
      </fill>
    </dxf>
    <dxf>
      <fill>
        <patternFill>
          <bgColor theme="1" tint="0.499984740745262"/>
        </patternFill>
      </fill>
    </dxf>
    <dxf>
      <fill>
        <patternFill>
          <bgColor theme="2" tint="-9.9948118533890809E-2"/>
        </patternFill>
      </fill>
    </dxf>
    <dxf>
      <fill>
        <patternFill>
          <bgColor theme="3" tint="0.59996337778862885"/>
        </patternFill>
      </fill>
    </dxf>
    <dxf>
      <fill>
        <patternFill>
          <bgColor theme="5" tint="0.59996337778862885"/>
        </patternFill>
      </fill>
    </dxf>
    <dxf>
      <fill>
        <patternFill>
          <bgColor theme="4" tint="0.39994506668294322"/>
        </patternFill>
      </fill>
    </dxf>
    <dxf>
      <fill>
        <patternFill>
          <bgColor theme="6" tint="0.39994506668294322"/>
        </patternFill>
      </fill>
    </dxf>
    <dxf>
      <fill>
        <patternFill>
          <bgColor theme="7" tint="0.59996337778862885"/>
        </patternFill>
      </fill>
    </dxf>
    <dxf>
      <fill>
        <patternFill>
          <bgColor theme="8" tint="0.59996337778862885"/>
        </patternFill>
      </fill>
    </dxf>
    <dxf>
      <fill>
        <patternFill>
          <bgColor theme="9" tint="0.59996337778862885"/>
        </patternFill>
      </fill>
    </dxf>
    <dxf>
      <fill>
        <patternFill>
          <bgColor theme="0" tint="-0.24994659260841701"/>
        </patternFill>
      </fill>
    </dxf>
    <dxf>
      <fill>
        <patternFill>
          <bgColor theme="2" tint="-0.24994659260841701"/>
        </patternFill>
      </fill>
    </dxf>
    <dxf>
      <fill>
        <patternFill>
          <bgColor theme="3" tint="0.39994506668294322"/>
        </patternFill>
      </fill>
    </dxf>
    <dxf>
      <fill>
        <patternFill>
          <bgColor theme="4" tint="0.39994506668294322"/>
        </patternFill>
      </fill>
    </dxf>
    <dxf>
      <fill>
        <patternFill>
          <bgColor theme="5" tint="0.39994506668294322"/>
        </patternFill>
      </fill>
    </dxf>
    <dxf>
      <fill>
        <patternFill>
          <bgColor theme="6" tint="0.39994506668294322"/>
        </patternFill>
      </fill>
    </dxf>
    <dxf>
      <fill>
        <patternFill>
          <bgColor theme="7" tint="-0.24994659260841701"/>
        </patternFill>
      </fill>
    </dxf>
    <dxf>
      <fill>
        <patternFill>
          <bgColor theme="8" tint="-0.24994659260841701"/>
        </patternFill>
      </fill>
    </dxf>
    <dxf>
      <fill>
        <patternFill>
          <bgColor theme="0" tint="-0.14996795556505021"/>
        </patternFill>
      </fill>
    </dxf>
    <dxf>
      <fill>
        <patternFill>
          <bgColor theme="1" tint="0.499984740745262"/>
        </patternFill>
      </fill>
    </dxf>
    <dxf>
      <fill>
        <patternFill>
          <bgColor theme="2" tint="-9.9948118533890809E-2"/>
        </patternFill>
      </fill>
    </dxf>
    <dxf>
      <fill>
        <patternFill>
          <bgColor theme="3" tint="0.59996337778862885"/>
        </patternFill>
      </fill>
    </dxf>
    <dxf>
      <fill>
        <patternFill>
          <bgColor theme="5" tint="0.59996337778862885"/>
        </patternFill>
      </fill>
    </dxf>
    <dxf>
      <fill>
        <patternFill>
          <bgColor theme="4" tint="0.39994506668294322"/>
        </patternFill>
      </fill>
    </dxf>
    <dxf>
      <fill>
        <patternFill>
          <bgColor theme="6" tint="0.39994506668294322"/>
        </patternFill>
      </fill>
    </dxf>
    <dxf>
      <fill>
        <patternFill>
          <bgColor theme="7" tint="0.59996337778862885"/>
        </patternFill>
      </fill>
    </dxf>
    <dxf>
      <fill>
        <patternFill>
          <bgColor theme="8" tint="0.59996337778862885"/>
        </patternFill>
      </fill>
    </dxf>
    <dxf>
      <fill>
        <patternFill>
          <bgColor theme="9" tint="0.59996337778862885"/>
        </patternFill>
      </fill>
    </dxf>
    <dxf>
      <fill>
        <patternFill>
          <bgColor theme="0" tint="-0.24994659260841701"/>
        </patternFill>
      </fill>
    </dxf>
    <dxf>
      <fill>
        <patternFill>
          <bgColor theme="2" tint="-0.24994659260841701"/>
        </patternFill>
      </fill>
    </dxf>
    <dxf>
      <fill>
        <patternFill>
          <bgColor theme="3" tint="0.39994506668294322"/>
        </patternFill>
      </fill>
    </dxf>
    <dxf>
      <fill>
        <patternFill>
          <bgColor theme="4" tint="0.39994506668294322"/>
        </patternFill>
      </fill>
    </dxf>
    <dxf>
      <fill>
        <patternFill>
          <bgColor theme="5" tint="0.39994506668294322"/>
        </patternFill>
      </fill>
    </dxf>
    <dxf>
      <fill>
        <patternFill>
          <bgColor theme="6" tint="0.39994506668294322"/>
        </patternFill>
      </fill>
    </dxf>
    <dxf>
      <fill>
        <patternFill>
          <bgColor theme="7" tint="-0.24994659260841701"/>
        </patternFill>
      </fill>
    </dxf>
    <dxf>
      <fill>
        <patternFill>
          <bgColor theme="8" tint="-0.24994659260841701"/>
        </patternFill>
      </fill>
    </dxf>
    <dxf>
      <fill>
        <patternFill>
          <bgColor theme="0" tint="-0.14996795556505021"/>
        </patternFill>
      </fill>
    </dxf>
    <dxf>
      <fill>
        <patternFill>
          <bgColor theme="1" tint="0.499984740745262"/>
        </patternFill>
      </fill>
    </dxf>
    <dxf>
      <fill>
        <patternFill>
          <bgColor theme="2" tint="-9.9948118533890809E-2"/>
        </patternFill>
      </fill>
    </dxf>
    <dxf>
      <fill>
        <patternFill>
          <bgColor theme="3" tint="0.59996337778862885"/>
        </patternFill>
      </fill>
    </dxf>
    <dxf>
      <fill>
        <patternFill>
          <bgColor theme="5" tint="0.59996337778862885"/>
        </patternFill>
      </fill>
    </dxf>
    <dxf>
      <fill>
        <patternFill>
          <bgColor theme="4" tint="0.39994506668294322"/>
        </patternFill>
      </fill>
    </dxf>
    <dxf>
      <fill>
        <patternFill>
          <bgColor theme="6" tint="0.39994506668294322"/>
        </patternFill>
      </fill>
    </dxf>
    <dxf>
      <fill>
        <patternFill>
          <bgColor theme="7" tint="0.59996337778862885"/>
        </patternFill>
      </fill>
    </dxf>
    <dxf>
      <fill>
        <patternFill>
          <bgColor theme="8" tint="0.59996337778862885"/>
        </patternFill>
      </fill>
    </dxf>
    <dxf>
      <fill>
        <patternFill>
          <bgColor theme="9" tint="0.59996337778862885"/>
        </patternFill>
      </fill>
    </dxf>
    <dxf>
      <fill>
        <patternFill>
          <bgColor theme="0" tint="-0.24994659260841701"/>
        </patternFill>
      </fill>
    </dxf>
    <dxf>
      <fill>
        <patternFill>
          <bgColor theme="2" tint="-0.24994659260841701"/>
        </patternFill>
      </fill>
    </dxf>
    <dxf>
      <fill>
        <patternFill>
          <bgColor theme="3" tint="0.39994506668294322"/>
        </patternFill>
      </fill>
    </dxf>
    <dxf>
      <fill>
        <patternFill>
          <bgColor theme="4" tint="0.39994506668294322"/>
        </patternFill>
      </fill>
    </dxf>
    <dxf>
      <fill>
        <patternFill>
          <bgColor theme="5" tint="0.39994506668294322"/>
        </patternFill>
      </fill>
    </dxf>
    <dxf>
      <fill>
        <patternFill>
          <bgColor theme="6" tint="0.39994506668294322"/>
        </patternFill>
      </fill>
    </dxf>
    <dxf>
      <fill>
        <patternFill>
          <bgColor theme="7" tint="-0.24994659260841701"/>
        </patternFill>
      </fill>
    </dxf>
    <dxf>
      <fill>
        <patternFill>
          <bgColor theme="8" tint="-0.24994659260841701"/>
        </patternFill>
      </fill>
    </dxf>
    <dxf>
      <fill>
        <patternFill>
          <bgColor theme="0" tint="-0.14996795556505021"/>
        </patternFill>
      </fill>
    </dxf>
    <dxf>
      <fill>
        <patternFill>
          <bgColor theme="1" tint="0.499984740745262"/>
        </patternFill>
      </fill>
    </dxf>
    <dxf>
      <fill>
        <patternFill>
          <bgColor theme="2" tint="-9.9948118533890809E-2"/>
        </patternFill>
      </fill>
    </dxf>
    <dxf>
      <fill>
        <patternFill>
          <bgColor theme="3" tint="0.59996337778862885"/>
        </patternFill>
      </fill>
    </dxf>
    <dxf>
      <fill>
        <patternFill>
          <bgColor theme="5" tint="0.59996337778862885"/>
        </patternFill>
      </fill>
    </dxf>
    <dxf>
      <fill>
        <patternFill>
          <bgColor theme="4" tint="0.39994506668294322"/>
        </patternFill>
      </fill>
    </dxf>
    <dxf>
      <fill>
        <patternFill>
          <bgColor theme="6" tint="0.39994506668294322"/>
        </patternFill>
      </fill>
    </dxf>
    <dxf>
      <fill>
        <patternFill>
          <bgColor theme="7" tint="0.59996337778862885"/>
        </patternFill>
      </fill>
    </dxf>
    <dxf>
      <fill>
        <patternFill>
          <bgColor theme="8" tint="0.59996337778862885"/>
        </patternFill>
      </fill>
    </dxf>
    <dxf>
      <fill>
        <patternFill>
          <bgColor theme="9" tint="0.59996337778862885"/>
        </patternFill>
      </fill>
    </dxf>
    <dxf>
      <fill>
        <patternFill>
          <bgColor theme="0" tint="-0.24994659260841701"/>
        </patternFill>
      </fill>
    </dxf>
    <dxf>
      <fill>
        <patternFill>
          <bgColor theme="2" tint="-0.24994659260841701"/>
        </patternFill>
      </fill>
    </dxf>
    <dxf>
      <fill>
        <patternFill>
          <bgColor theme="3" tint="0.39994506668294322"/>
        </patternFill>
      </fill>
    </dxf>
    <dxf>
      <fill>
        <patternFill>
          <bgColor theme="4" tint="0.39994506668294322"/>
        </patternFill>
      </fill>
    </dxf>
    <dxf>
      <fill>
        <patternFill>
          <bgColor theme="5" tint="0.39994506668294322"/>
        </patternFill>
      </fill>
    </dxf>
    <dxf>
      <fill>
        <patternFill>
          <bgColor theme="6" tint="0.39994506668294322"/>
        </patternFill>
      </fill>
    </dxf>
    <dxf>
      <fill>
        <patternFill>
          <bgColor theme="7" tint="-0.24994659260841701"/>
        </patternFill>
      </fill>
    </dxf>
    <dxf>
      <fill>
        <patternFill>
          <bgColor theme="8" tint="-0.24994659260841701"/>
        </patternFill>
      </fill>
    </dxf>
    <dxf>
      <fill>
        <patternFill>
          <bgColor theme="0" tint="-0.14996795556505021"/>
        </patternFill>
      </fill>
    </dxf>
    <dxf>
      <fill>
        <patternFill>
          <bgColor theme="1" tint="0.499984740745262"/>
        </patternFill>
      </fill>
    </dxf>
    <dxf>
      <fill>
        <patternFill>
          <bgColor theme="2" tint="-9.9948118533890809E-2"/>
        </patternFill>
      </fill>
    </dxf>
    <dxf>
      <fill>
        <patternFill>
          <bgColor theme="3" tint="0.59996337778862885"/>
        </patternFill>
      </fill>
    </dxf>
    <dxf>
      <fill>
        <patternFill>
          <bgColor theme="5" tint="0.59996337778862885"/>
        </patternFill>
      </fill>
    </dxf>
    <dxf>
      <fill>
        <patternFill>
          <bgColor theme="4" tint="0.39994506668294322"/>
        </patternFill>
      </fill>
    </dxf>
    <dxf>
      <fill>
        <patternFill>
          <bgColor theme="6" tint="0.39994506668294322"/>
        </patternFill>
      </fill>
    </dxf>
    <dxf>
      <fill>
        <patternFill>
          <bgColor theme="7" tint="0.59996337778862885"/>
        </patternFill>
      </fill>
    </dxf>
    <dxf>
      <fill>
        <patternFill>
          <bgColor theme="8" tint="0.59996337778862885"/>
        </patternFill>
      </fill>
    </dxf>
    <dxf>
      <fill>
        <patternFill>
          <bgColor theme="9" tint="0.59996337778862885"/>
        </patternFill>
      </fill>
    </dxf>
    <dxf>
      <fill>
        <patternFill>
          <bgColor theme="0" tint="-0.24994659260841701"/>
        </patternFill>
      </fill>
    </dxf>
    <dxf>
      <fill>
        <patternFill>
          <bgColor theme="2" tint="-0.24994659260841701"/>
        </patternFill>
      </fill>
    </dxf>
    <dxf>
      <fill>
        <patternFill>
          <bgColor theme="3" tint="0.39994506668294322"/>
        </patternFill>
      </fill>
    </dxf>
    <dxf>
      <fill>
        <patternFill>
          <bgColor theme="4" tint="0.39994506668294322"/>
        </patternFill>
      </fill>
    </dxf>
    <dxf>
      <fill>
        <patternFill>
          <bgColor theme="5" tint="0.39994506668294322"/>
        </patternFill>
      </fill>
    </dxf>
    <dxf>
      <fill>
        <patternFill>
          <bgColor theme="6" tint="0.39994506668294322"/>
        </patternFill>
      </fill>
    </dxf>
    <dxf>
      <fill>
        <patternFill>
          <bgColor theme="7" tint="-0.24994659260841701"/>
        </patternFill>
      </fill>
    </dxf>
    <dxf>
      <fill>
        <patternFill>
          <bgColor theme="8" tint="-0.24994659260841701"/>
        </patternFill>
      </fill>
    </dxf>
    <dxf>
      <fill>
        <patternFill>
          <bgColor theme="0" tint="-0.14996795556505021"/>
        </patternFill>
      </fill>
    </dxf>
    <dxf>
      <fill>
        <patternFill>
          <bgColor theme="1" tint="0.499984740745262"/>
        </patternFill>
      </fill>
    </dxf>
    <dxf>
      <fill>
        <patternFill>
          <bgColor theme="2" tint="-9.9948118533890809E-2"/>
        </patternFill>
      </fill>
    </dxf>
    <dxf>
      <fill>
        <patternFill>
          <bgColor theme="3" tint="0.59996337778862885"/>
        </patternFill>
      </fill>
    </dxf>
    <dxf>
      <fill>
        <patternFill>
          <bgColor theme="5" tint="0.59996337778862885"/>
        </patternFill>
      </fill>
    </dxf>
    <dxf>
      <fill>
        <patternFill>
          <bgColor theme="4" tint="0.39994506668294322"/>
        </patternFill>
      </fill>
    </dxf>
    <dxf>
      <fill>
        <patternFill>
          <bgColor theme="6" tint="0.39994506668294322"/>
        </patternFill>
      </fill>
    </dxf>
    <dxf>
      <fill>
        <patternFill>
          <bgColor theme="7" tint="0.59996337778862885"/>
        </patternFill>
      </fill>
    </dxf>
    <dxf>
      <fill>
        <patternFill>
          <bgColor theme="8" tint="0.59996337778862885"/>
        </patternFill>
      </fill>
    </dxf>
    <dxf>
      <fill>
        <patternFill>
          <bgColor theme="9" tint="0.59996337778862885"/>
        </patternFill>
      </fill>
    </dxf>
    <dxf>
      <fill>
        <patternFill>
          <bgColor theme="0" tint="-0.24994659260841701"/>
        </patternFill>
      </fill>
    </dxf>
    <dxf>
      <fill>
        <patternFill>
          <bgColor theme="2" tint="-0.24994659260841701"/>
        </patternFill>
      </fill>
    </dxf>
    <dxf>
      <fill>
        <patternFill>
          <bgColor theme="3" tint="0.39994506668294322"/>
        </patternFill>
      </fill>
    </dxf>
    <dxf>
      <fill>
        <patternFill>
          <bgColor theme="4" tint="0.39994506668294322"/>
        </patternFill>
      </fill>
    </dxf>
    <dxf>
      <fill>
        <patternFill>
          <bgColor theme="5" tint="0.39994506668294322"/>
        </patternFill>
      </fill>
    </dxf>
    <dxf>
      <fill>
        <patternFill>
          <bgColor theme="6" tint="0.39994506668294322"/>
        </patternFill>
      </fill>
    </dxf>
    <dxf>
      <fill>
        <patternFill>
          <bgColor theme="7" tint="-0.24994659260841701"/>
        </patternFill>
      </fill>
    </dxf>
    <dxf>
      <fill>
        <patternFill>
          <bgColor theme="8" tint="-0.24994659260841701"/>
        </patternFill>
      </fill>
    </dxf>
    <dxf>
      <fill>
        <patternFill>
          <bgColor theme="0" tint="-0.14996795556505021"/>
        </patternFill>
      </fill>
    </dxf>
    <dxf>
      <fill>
        <patternFill>
          <bgColor theme="1" tint="0.499984740745262"/>
        </patternFill>
      </fill>
    </dxf>
    <dxf>
      <fill>
        <patternFill>
          <bgColor theme="2" tint="-9.9948118533890809E-2"/>
        </patternFill>
      </fill>
    </dxf>
    <dxf>
      <fill>
        <patternFill>
          <bgColor theme="3" tint="0.59996337778862885"/>
        </patternFill>
      </fill>
    </dxf>
    <dxf>
      <fill>
        <patternFill>
          <bgColor theme="5" tint="0.59996337778862885"/>
        </patternFill>
      </fill>
    </dxf>
    <dxf>
      <fill>
        <patternFill>
          <bgColor theme="4" tint="0.39994506668294322"/>
        </patternFill>
      </fill>
    </dxf>
    <dxf>
      <fill>
        <patternFill>
          <bgColor theme="6" tint="0.39994506668294322"/>
        </patternFill>
      </fill>
    </dxf>
    <dxf>
      <fill>
        <patternFill>
          <bgColor theme="7" tint="0.59996337778862885"/>
        </patternFill>
      </fill>
    </dxf>
    <dxf>
      <fill>
        <patternFill>
          <bgColor theme="8" tint="0.59996337778862885"/>
        </patternFill>
      </fill>
    </dxf>
    <dxf>
      <fill>
        <patternFill>
          <bgColor theme="9" tint="0.59996337778862885"/>
        </patternFill>
      </fill>
    </dxf>
    <dxf>
      <fill>
        <patternFill>
          <bgColor theme="0" tint="-0.24994659260841701"/>
        </patternFill>
      </fill>
    </dxf>
    <dxf>
      <fill>
        <patternFill>
          <bgColor theme="2" tint="-0.24994659260841701"/>
        </patternFill>
      </fill>
    </dxf>
    <dxf>
      <fill>
        <patternFill>
          <bgColor theme="3" tint="0.39994506668294322"/>
        </patternFill>
      </fill>
    </dxf>
    <dxf>
      <fill>
        <patternFill>
          <bgColor theme="4" tint="0.39994506668294322"/>
        </patternFill>
      </fill>
    </dxf>
    <dxf>
      <fill>
        <patternFill>
          <bgColor theme="5" tint="0.39994506668294322"/>
        </patternFill>
      </fill>
    </dxf>
    <dxf>
      <fill>
        <patternFill>
          <bgColor theme="6" tint="0.39994506668294322"/>
        </patternFill>
      </fill>
    </dxf>
    <dxf>
      <fill>
        <patternFill>
          <bgColor theme="7" tint="-0.24994659260841701"/>
        </patternFill>
      </fill>
    </dxf>
    <dxf>
      <fill>
        <patternFill>
          <bgColor theme="8" tint="-0.24994659260841701"/>
        </patternFill>
      </fill>
    </dxf>
    <dxf>
      <fill>
        <patternFill>
          <bgColor theme="0" tint="-0.14996795556505021"/>
        </patternFill>
      </fill>
    </dxf>
    <dxf>
      <fill>
        <patternFill>
          <bgColor theme="1" tint="0.499984740745262"/>
        </patternFill>
      </fill>
    </dxf>
    <dxf>
      <fill>
        <patternFill>
          <bgColor theme="2" tint="-9.9948118533890809E-2"/>
        </patternFill>
      </fill>
    </dxf>
    <dxf>
      <fill>
        <patternFill>
          <bgColor theme="3" tint="0.59996337778862885"/>
        </patternFill>
      </fill>
    </dxf>
    <dxf>
      <fill>
        <patternFill>
          <bgColor theme="5" tint="0.59996337778862885"/>
        </patternFill>
      </fill>
    </dxf>
    <dxf>
      <fill>
        <patternFill>
          <bgColor theme="4" tint="0.39994506668294322"/>
        </patternFill>
      </fill>
    </dxf>
    <dxf>
      <fill>
        <patternFill>
          <bgColor theme="6" tint="0.39994506668294322"/>
        </patternFill>
      </fill>
    </dxf>
    <dxf>
      <fill>
        <patternFill>
          <bgColor theme="7" tint="0.59996337778862885"/>
        </patternFill>
      </fill>
    </dxf>
    <dxf>
      <fill>
        <patternFill>
          <bgColor theme="8" tint="0.59996337778862885"/>
        </patternFill>
      </fill>
    </dxf>
    <dxf>
      <fill>
        <patternFill>
          <bgColor theme="9" tint="0.59996337778862885"/>
        </patternFill>
      </fill>
    </dxf>
    <dxf>
      <fill>
        <patternFill>
          <bgColor theme="0" tint="-0.24994659260841701"/>
        </patternFill>
      </fill>
    </dxf>
    <dxf>
      <fill>
        <patternFill>
          <bgColor theme="2" tint="-0.24994659260841701"/>
        </patternFill>
      </fill>
    </dxf>
    <dxf>
      <fill>
        <patternFill>
          <bgColor theme="3" tint="0.39994506668294322"/>
        </patternFill>
      </fill>
    </dxf>
    <dxf>
      <fill>
        <patternFill>
          <bgColor theme="4" tint="0.39994506668294322"/>
        </patternFill>
      </fill>
    </dxf>
    <dxf>
      <fill>
        <patternFill>
          <bgColor theme="5" tint="0.39994506668294322"/>
        </patternFill>
      </fill>
    </dxf>
    <dxf>
      <fill>
        <patternFill>
          <bgColor theme="6" tint="0.39994506668294322"/>
        </patternFill>
      </fill>
    </dxf>
    <dxf>
      <fill>
        <patternFill>
          <bgColor theme="7" tint="-0.24994659260841701"/>
        </patternFill>
      </fill>
    </dxf>
    <dxf>
      <fill>
        <patternFill>
          <bgColor theme="8" tint="-0.24994659260841701"/>
        </patternFill>
      </fill>
    </dxf>
    <dxf>
      <fill>
        <patternFill>
          <bgColor theme="0" tint="-0.14996795556505021"/>
        </patternFill>
      </fill>
    </dxf>
    <dxf>
      <fill>
        <patternFill>
          <bgColor theme="1" tint="0.499984740745262"/>
        </patternFill>
      </fill>
    </dxf>
    <dxf>
      <fill>
        <patternFill>
          <bgColor theme="2" tint="-9.9948118533890809E-2"/>
        </patternFill>
      </fill>
    </dxf>
    <dxf>
      <fill>
        <patternFill>
          <bgColor theme="3" tint="0.59996337778862885"/>
        </patternFill>
      </fill>
    </dxf>
    <dxf>
      <fill>
        <patternFill>
          <bgColor theme="5" tint="0.59996337778862885"/>
        </patternFill>
      </fill>
    </dxf>
    <dxf>
      <fill>
        <patternFill>
          <bgColor theme="4" tint="0.39994506668294322"/>
        </patternFill>
      </fill>
    </dxf>
    <dxf>
      <fill>
        <patternFill>
          <bgColor theme="6" tint="0.39994506668294322"/>
        </patternFill>
      </fill>
    </dxf>
    <dxf>
      <fill>
        <patternFill>
          <bgColor theme="7" tint="0.59996337778862885"/>
        </patternFill>
      </fill>
    </dxf>
    <dxf>
      <fill>
        <patternFill>
          <bgColor theme="8" tint="0.59996337778862885"/>
        </patternFill>
      </fill>
    </dxf>
    <dxf>
      <fill>
        <patternFill>
          <bgColor theme="9" tint="0.59996337778862885"/>
        </patternFill>
      </fill>
    </dxf>
    <dxf>
      <fill>
        <patternFill>
          <bgColor theme="0" tint="-0.24994659260841701"/>
        </patternFill>
      </fill>
    </dxf>
    <dxf>
      <fill>
        <patternFill>
          <bgColor theme="2" tint="-0.24994659260841701"/>
        </patternFill>
      </fill>
    </dxf>
    <dxf>
      <fill>
        <patternFill>
          <bgColor theme="3" tint="0.39994506668294322"/>
        </patternFill>
      </fill>
    </dxf>
    <dxf>
      <fill>
        <patternFill>
          <bgColor theme="4" tint="0.39994506668294322"/>
        </patternFill>
      </fill>
    </dxf>
    <dxf>
      <fill>
        <patternFill>
          <bgColor theme="5" tint="0.39994506668294322"/>
        </patternFill>
      </fill>
    </dxf>
    <dxf>
      <fill>
        <patternFill>
          <bgColor theme="6" tint="0.39994506668294322"/>
        </patternFill>
      </fill>
    </dxf>
    <dxf>
      <fill>
        <patternFill>
          <bgColor theme="7" tint="-0.24994659260841701"/>
        </patternFill>
      </fill>
    </dxf>
    <dxf>
      <fill>
        <patternFill>
          <bgColor theme="8" tint="-0.24994659260841701"/>
        </patternFill>
      </fill>
    </dxf>
    <dxf>
      <fill>
        <patternFill>
          <bgColor theme="0" tint="-0.14996795556505021"/>
        </patternFill>
      </fill>
    </dxf>
    <dxf>
      <fill>
        <patternFill>
          <bgColor theme="1" tint="0.499984740745262"/>
        </patternFill>
      </fill>
    </dxf>
    <dxf>
      <fill>
        <patternFill>
          <bgColor theme="2" tint="-9.9948118533890809E-2"/>
        </patternFill>
      </fill>
    </dxf>
    <dxf>
      <fill>
        <patternFill>
          <bgColor theme="3" tint="0.59996337778862885"/>
        </patternFill>
      </fill>
    </dxf>
    <dxf>
      <fill>
        <patternFill>
          <bgColor theme="5" tint="0.59996337778862885"/>
        </patternFill>
      </fill>
    </dxf>
    <dxf>
      <fill>
        <patternFill>
          <bgColor theme="4" tint="0.39994506668294322"/>
        </patternFill>
      </fill>
    </dxf>
    <dxf>
      <fill>
        <patternFill>
          <bgColor theme="6" tint="0.39994506668294322"/>
        </patternFill>
      </fill>
    </dxf>
    <dxf>
      <fill>
        <patternFill>
          <bgColor theme="7" tint="0.59996337778862885"/>
        </patternFill>
      </fill>
    </dxf>
    <dxf>
      <fill>
        <patternFill>
          <bgColor theme="8" tint="0.59996337778862885"/>
        </patternFill>
      </fill>
    </dxf>
    <dxf>
      <fill>
        <patternFill>
          <bgColor theme="9" tint="0.59996337778862885"/>
        </patternFill>
      </fill>
    </dxf>
    <dxf>
      <fill>
        <patternFill>
          <bgColor theme="0" tint="-0.24994659260841701"/>
        </patternFill>
      </fill>
    </dxf>
    <dxf>
      <fill>
        <patternFill>
          <bgColor theme="2" tint="-0.24994659260841701"/>
        </patternFill>
      </fill>
    </dxf>
    <dxf>
      <fill>
        <patternFill>
          <bgColor theme="3" tint="0.39994506668294322"/>
        </patternFill>
      </fill>
    </dxf>
    <dxf>
      <fill>
        <patternFill>
          <bgColor theme="4" tint="0.39994506668294322"/>
        </patternFill>
      </fill>
    </dxf>
    <dxf>
      <fill>
        <patternFill>
          <bgColor theme="5" tint="0.39994506668294322"/>
        </patternFill>
      </fill>
    </dxf>
    <dxf>
      <fill>
        <patternFill>
          <bgColor theme="6" tint="0.39994506668294322"/>
        </patternFill>
      </fill>
    </dxf>
    <dxf>
      <fill>
        <patternFill>
          <bgColor theme="7" tint="-0.24994659260841701"/>
        </patternFill>
      </fill>
    </dxf>
    <dxf>
      <fill>
        <patternFill>
          <bgColor theme="8" tint="-0.24994659260841701"/>
        </patternFill>
      </fill>
    </dxf>
    <dxf>
      <fill>
        <patternFill>
          <bgColor theme="0" tint="-0.14996795556505021"/>
        </patternFill>
      </fill>
    </dxf>
    <dxf>
      <fill>
        <patternFill>
          <bgColor theme="1" tint="0.499984740745262"/>
        </patternFill>
      </fill>
    </dxf>
    <dxf>
      <fill>
        <patternFill>
          <bgColor theme="2" tint="-9.9948118533890809E-2"/>
        </patternFill>
      </fill>
    </dxf>
    <dxf>
      <fill>
        <patternFill>
          <bgColor theme="3" tint="0.59996337778862885"/>
        </patternFill>
      </fill>
    </dxf>
    <dxf>
      <fill>
        <patternFill>
          <bgColor theme="5" tint="0.59996337778862885"/>
        </patternFill>
      </fill>
    </dxf>
    <dxf>
      <fill>
        <patternFill>
          <bgColor theme="4" tint="0.39994506668294322"/>
        </patternFill>
      </fill>
    </dxf>
    <dxf>
      <fill>
        <patternFill>
          <bgColor theme="6" tint="0.39994506668294322"/>
        </patternFill>
      </fill>
    </dxf>
    <dxf>
      <fill>
        <patternFill>
          <bgColor theme="7" tint="0.59996337778862885"/>
        </patternFill>
      </fill>
    </dxf>
    <dxf>
      <fill>
        <patternFill>
          <bgColor theme="8" tint="0.59996337778862885"/>
        </patternFill>
      </fill>
    </dxf>
    <dxf>
      <fill>
        <patternFill>
          <bgColor theme="9" tint="0.59996337778862885"/>
        </patternFill>
      </fill>
    </dxf>
    <dxf>
      <fill>
        <patternFill>
          <bgColor theme="0" tint="-0.24994659260841701"/>
        </patternFill>
      </fill>
    </dxf>
    <dxf>
      <fill>
        <patternFill>
          <bgColor theme="2" tint="-0.24994659260841701"/>
        </patternFill>
      </fill>
    </dxf>
    <dxf>
      <fill>
        <patternFill>
          <bgColor theme="3" tint="0.39994506668294322"/>
        </patternFill>
      </fill>
    </dxf>
    <dxf>
      <fill>
        <patternFill>
          <bgColor theme="4" tint="0.39994506668294322"/>
        </patternFill>
      </fill>
    </dxf>
    <dxf>
      <fill>
        <patternFill>
          <bgColor theme="5" tint="0.39994506668294322"/>
        </patternFill>
      </fill>
    </dxf>
    <dxf>
      <fill>
        <patternFill>
          <bgColor theme="6" tint="0.39994506668294322"/>
        </patternFill>
      </fill>
    </dxf>
    <dxf>
      <fill>
        <patternFill>
          <bgColor theme="7" tint="-0.24994659260841701"/>
        </patternFill>
      </fill>
    </dxf>
    <dxf>
      <fill>
        <patternFill>
          <bgColor theme="8" tint="-0.24994659260841701"/>
        </patternFill>
      </fill>
    </dxf>
    <dxf>
      <fill>
        <patternFill>
          <bgColor theme="0" tint="-0.14996795556505021"/>
        </patternFill>
      </fill>
    </dxf>
    <dxf>
      <fill>
        <patternFill>
          <bgColor theme="1" tint="0.499984740745262"/>
        </patternFill>
      </fill>
    </dxf>
    <dxf>
      <fill>
        <patternFill>
          <bgColor theme="2" tint="-9.9948118533890809E-2"/>
        </patternFill>
      </fill>
    </dxf>
    <dxf>
      <fill>
        <patternFill>
          <bgColor theme="3" tint="0.59996337778862885"/>
        </patternFill>
      </fill>
    </dxf>
    <dxf>
      <fill>
        <patternFill>
          <bgColor theme="5" tint="0.59996337778862885"/>
        </patternFill>
      </fill>
    </dxf>
    <dxf>
      <fill>
        <patternFill>
          <bgColor theme="4" tint="0.39994506668294322"/>
        </patternFill>
      </fill>
    </dxf>
    <dxf>
      <fill>
        <patternFill>
          <bgColor theme="6" tint="0.39994506668294322"/>
        </patternFill>
      </fill>
    </dxf>
    <dxf>
      <fill>
        <patternFill>
          <bgColor theme="7" tint="0.59996337778862885"/>
        </patternFill>
      </fill>
    </dxf>
    <dxf>
      <fill>
        <patternFill>
          <bgColor theme="8" tint="0.59996337778862885"/>
        </patternFill>
      </fill>
    </dxf>
    <dxf>
      <fill>
        <patternFill>
          <bgColor theme="9" tint="0.59996337778862885"/>
        </patternFill>
      </fill>
    </dxf>
    <dxf>
      <fill>
        <patternFill>
          <bgColor theme="0" tint="-0.24994659260841701"/>
        </patternFill>
      </fill>
    </dxf>
    <dxf>
      <fill>
        <patternFill>
          <bgColor theme="2" tint="-0.24994659260841701"/>
        </patternFill>
      </fill>
    </dxf>
    <dxf>
      <fill>
        <patternFill>
          <bgColor theme="3" tint="0.39994506668294322"/>
        </patternFill>
      </fill>
    </dxf>
    <dxf>
      <fill>
        <patternFill>
          <bgColor theme="4" tint="0.39994506668294322"/>
        </patternFill>
      </fill>
    </dxf>
    <dxf>
      <fill>
        <patternFill>
          <bgColor theme="5" tint="0.39994506668294322"/>
        </patternFill>
      </fill>
    </dxf>
    <dxf>
      <fill>
        <patternFill>
          <bgColor theme="6" tint="0.39994506668294322"/>
        </patternFill>
      </fill>
    </dxf>
    <dxf>
      <fill>
        <patternFill>
          <bgColor theme="7" tint="-0.24994659260841701"/>
        </patternFill>
      </fill>
    </dxf>
    <dxf>
      <fill>
        <patternFill>
          <bgColor theme="8" tint="-0.24994659260841701"/>
        </patternFill>
      </fill>
    </dxf>
    <dxf>
      <fill>
        <patternFill>
          <bgColor theme="0" tint="-0.14996795556505021"/>
        </patternFill>
      </fill>
    </dxf>
    <dxf>
      <fill>
        <patternFill>
          <bgColor theme="1" tint="0.499984740745262"/>
        </patternFill>
      </fill>
    </dxf>
    <dxf>
      <fill>
        <patternFill>
          <bgColor theme="2" tint="-9.9948118533890809E-2"/>
        </patternFill>
      </fill>
    </dxf>
    <dxf>
      <fill>
        <patternFill>
          <bgColor theme="3" tint="0.59996337778862885"/>
        </patternFill>
      </fill>
    </dxf>
    <dxf>
      <fill>
        <patternFill>
          <bgColor theme="5" tint="0.59996337778862885"/>
        </patternFill>
      </fill>
    </dxf>
    <dxf>
      <fill>
        <patternFill>
          <bgColor theme="4" tint="0.39994506668294322"/>
        </patternFill>
      </fill>
    </dxf>
    <dxf>
      <fill>
        <patternFill>
          <bgColor theme="6" tint="0.39994506668294322"/>
        </patternFill>
      </fill>
    </dxf>
    <dxf>
      <fill>
        <patternFill>
          <bgColor theme="7" tint="0.59996337778862885"/>
        </patternFill>
      </fill>
    </dxf>
    <dxf>
      <fill>
        <patternFill>
          <bgColor theme="8" tint="0.59996337778862885"/>
        </patternFill>
      </fill>
    </dxf>
    <dxf>
      <fill>
        <patternFill>
          <bgColor theme="9" tint="0.59996337778862885"/>
        </patternFill>
      </fill>
    </dxf>
    <dxf>
      <fill>
        <patternFill>
          <bgColor theme="0" tint="-0.24994659260841701"/>
        </patternFill>
      </fill>
    </dxf>
    <dxf>
      <fill>
        <patternFill>
          <bgColor theme="2" tint="-0.24994659260841701"/>
        </patternFill>
      </fill>
    </dxf>
    <dxf>
      <fill>
        <patternFill>
          <bgColor theme="3" tint="0.39994506668294322"/>
        </patternFill>
      </fill>
    </dxf>
    <dxf>
      <fill>
        <patternFill>
          <bgColor theme="4" tint="0.39994506668294322"/>
        </patternFill>
      </fill>
    </dxf>
    <dxf>
      <fill>
        <patternFill>
          <bgColor theme="5" tint="0.39994506668294322"/>
        </patternFill>
      </fill>
    </dxf>
    <dxf>
      <fill>
        <patternFill>
          <bgColor theme="6" tint="0.39994506668294322"/>
        </patternFill>
      </fill>
    </dxf>
    <dxf>
      <fill>
        <patternFill>
          <bgColor theme="7" tint="-0.24994659260841701"/>
        </patternFill>
      </fill>
    </dxf>
    <dxf>
      <fill>
        <patternFill>
          <bgColor theme="8" tint="-0.24994659260841701"/>
        </patternFill>
      </fill>
    </dxf>
    <dxf>
      <fill>
        <patternFill>
          <bgColor theme="0" tint="-0.14996795556505021"/>
        </patternFill>
      </fill>
    </dxf>
    <dxf>
      <fill>
        <patternFill>
          <bgColor theme="1" tint="0.499984740745262"/>
        </patternFill>
      </fill>
    </dxf>
    <dxf>
      <fill>
        <patternFill>
          <bgColor theme="2" tint="-9.9948118533890809E-2"/>
        </patternFill>
      </fill>
    </dxf>
    <dxf>
      <fill>
        <patternFill>
          <bgColor theme="3" tint="0.59996337778862885"/>
        </patternFill>
      </fill>
    </dxf>
    <dxf>
      <fill>
        <patternFill>
          <bgColor theme="5" tint="0.59996337778862885"/>
        </patternFill>
      </fill>
    </dxf>
    <dxf>
      <fill>
        <patternFill>
          <bgColor theme="4" tint="0.39994506668294322"/>
        </patternFill>
      </fill>
    </dxf>
    <dxf>
      <fill>
        <patternFill>
          <bgColor theme="6" tint="0.39994506668294322"/>
        </patternFill>
      </fill>
    </dxf>
    <dxf>
      <fill>
        <patternFill>
          <bgColor theme="7" tint="0.59996337778862885"/>
        </patternFill>
      </fill>
    </dxf>
    <dxf>
      <fill>
        <patternFill>
          <bgColor theme="8" tint="0.59996337778862885"/>
        </patternFill>
      </fill>
    </dxf>
    <dxf>
      <fill>
        <patternFill>
          <bgColor theme="9" tint="0.59996337778862885"/>
        </patternFill>
      </fill>
    </dxf>
    <dxf>
      <fill>
        <patternFill>
          <bgColor theme="0" tint="-0.24994659260841701"/>
        </patternFill>
      </fill>
    </dxf>
    <dxf>
      <fill>
        <patternFill>
          <bgColor theme="2" tint="-0.24994659260841701"/>
        </patternFill>
      </fill>
    </dxf>
    <dxf>
      <fill>
        <patternFill>
          <bgColor theme="3" tint="0.39994506668294322"/>
        </patternFill>
      </fill>
    </dxf>
    <dxf>
      <fill>
        <patternFill>
          <bgColor theme="4" tint="0.39994506668294322"/>
        </patternFill>
      </fill>
    </dxf>
    <dxf>
      <fill>
        <patternFill>
          <bgColor theme="5" tint="0.39994506668294322"/>
        </patternFill>
      </fill>
    </dxf>
    <dxf>
      <fill>
        <patternFill>
          <bgColor theme="6" tint="0.39994506668294322"/>
        </patternFill>
      </fill>
    </dxf>
    <dxf>
      <fill>
        <patternFill>
          <bgColor theme="7" tint="-0.24994659260841701"/>
        </patternFill>
      </fill>
    </dxf>
    <dxf>
      <fill>
        <patternFill>
          <bgColor theme="8" tint="-0.24994659260841701"/>
        </patternFill>
      </fill>
    </dxf>
    <dxf>
      <fill>
        <patternFill>
          <bgColor theme="0" tint="-0.14996795556505021"/>
        </patternFill>
      </fill>
    </dxf>
    <dxf>
      <fill>
        <patternFill>
          <bgColor theme="1" tint="0.499984740745262"/>
        </patternFill>
      </fill>
    </dxf>
    <dxf>
      <fill>
        <patternFill>
          <bgColor theme="2" tint="-9.9948118533890809E-2"/>
        </patternFill>
      </fill>
    </dxf>
    <dxf>
      <fill>
        <patternFill>
          <bgColor theme="3" tint="0.59996337778862885"/>
        </patternFill>
      </fill>
    </dxf>
    <dxf>
      <fill>
        <patternFill>
          <bgColor theme="5" tint="0.59996337778862885"/>
        </patternFill>
      </fill>
    </dxf>
    <dxf>
      <fill>
        <patternFill>
          <bgColor theme="4" tint="0.39994506668294322"/>
        </patternFill>
      </fill>
    </dxf>
    <dxf>
      <fill>
        <patternFill>
          <bgColor theme="6" tint="0.39994506668294322"/>
        </patternFill>
      </fill>
    </dxf>
    <dxf>
      <fill>
        <patternFill>
          <bgColor theme="7" tint="0.59996337778862885"/>
        </patternFill>
      </fill>
    </dxf>
    <dxf>
      <fill>
        <patternFill>
          <bgColor theme="8" tint="0.59996337778862885"/>
        </patternFill>
      </fill>
    </dxf>
    <dxf>
      <fill>
        <patternFill>
          <bgColor theme="9" tint="0.59996337778862885"/>
        </patternFill>
      </fill>
    </dxf>
    <dxf>
      <fill>
        <patternFill>
          <bgColor theme="0" tint="-0.24994659260841701"/>
        </patternFill>
      </fill>
    </dxf>
    <dxf>
      <fill>
        <patternFill>
          <bgColor theme="2" tint="-0.24994659260841701"/>
        </patternFill>
      </fill>
    </dxf>
    <dxf>
      <fill>
        <patternFill>
          <bgColor theme="3" tint="0.39994506668294322"/>
        </patternFill>
      </fill>
    </dxf>
    <dxf>
      <fill>
        <patternFill>
          <bgColor theme="4" tint="0.39994506668294322"/>
        </patternFill>
      </fill>
    </dxf>
    <dxf>
      <fill>
        <patternFill>
          <bgColor theme="5" tint="0.39994506668294322"/>
        </patternFill>
      </fill>
    </dxf>
    <dxf>
      <fill>
        <patternFill>
          <bgColor theme="6" tint="0.39994506668294322"/>
        </patternFill>
      </fill>
    </dxf>
    <dxf>
      <fill>
        <patternFill>
          <bgColor theme="7" tint="-0.24994659260841701"/>
        </patternFill>
      </fill>
    </dxf>
    <dxf>
      <fill>
        <patternFill>
          <bgColor theme="8" tint="-0.24994659260841701"/>
        </patternFill>
      </fill>
    </dxf>
    <dxf>
      <fill>
        <patternFill>
          <bgColor theme="0" tint="-0.14996795556505021"/>
        </patternFill>
      </fill>
    </dxf>
    <dxf>
      <fill>
        <patternFill>
          <bgColor theme="1" tint="0.499984740745262"/>
        </patternFill>
      </fill>
    </dxf>
    <dxf>
      <fill>
        <patternFill>
          <bgColor theme="2" tint="-9.9948118533890809E-2"/>
        </patternFill>
      </fill>
    </dxf>
    <dxf>
      <fill>
        <patternFill>
          <bgColor theme="3" tint="0.59996337778862885"/>
        </patternFill>
      </fill>
    </dxf>
    <dxf>
      <fill>
        <patternFill>
          <bgColor theme="5" tint="0.59996337778862885"/>
        </patternFill>
      </fill>
    </dxf>
    <dxf>
      <fill>
        <patternFill>
          <bgColor theme="4" tint="0.39994506668294322"/>
        </patternFill>
      </fill>
    </dxf>
    <dxf>
      <fill>
        <patternFill>
          <bgColor theme="6" tint="0.39994506668294322"/>
        </patternFill>
      </fill>
    </dxf>
    <dxf>
      <fill>
        <patternFill>
          <bgColor theme="7" tint="0.59996337778862885"/>
        </patternFill>
      </fill>
    </dxf>
    <dxf>
      <fill>
        <patternFill>
          <bgColor theme="8" tint="0.59996337778862885"/>
        </patternFill>
      </fill>
    </dxf>
    <dxf>
      <fill>
        <patternFill>
          <bgColor theme="9" tint="0.59996337778862885"/>
        </patternFill>
      </fill>
    </dxf>
    <dxf>
      <fill>
        <patternFill>
          <bgColor theme="0" tint="-0.24994659260841701"/>
        </patternFill>
      </fill>
    </dxf>
    <dxf>
      <fill>
        <patternFill>
          <bgColor theme="2" tint="-0.24994659260841701"/>
        </patternFill>
      </fill>
    </dxf>
    <dxf>
      <fill>
        <patternFill>
          <bgColor theme="3" tint="0.39994506668294322"/>
        </patternFill>
      </fill>
    </dxf>
    <dxf>
      <fill>
        <patternFill>
          <bgColor theme="4" tint="0.39994506668294322"/>
        </patternFill>
      </fill>
    </dxf>
    <dxf>
      <fill>
        <patternFill>
          <bgColor theme="5" tint="0.39994506668294322"/>
        </patternFill>
      </fill>
    </dxf>
    <dxf>
      <fill>
        <patternFill>
          <bgColor theme="6" tint="0.39994506668294322"/>
        </patternFill>
      </fill>
    </dxf>
    <dxf>
      <fill>
        <patternFill>
          <bgColor theme="7" tint="-0.24994659260841701"/>
        </patternFill>
      </fill>
    </dxf>
    <dxf>
      <fill>
        <patternFill>
          <bgColor theme="8" tint="-0.24994659260841701"/>
        </patternFill>
      </fill>
    </dxf>
    <dxf>
      <fill>
        <patternFill>
          <bgColor theme="0" tint="-0.14996795556505021"/>
        </patternFill>
      </fill>
    </dxf>
    <dxf>
      <fill>
        <patternFill>
          <bgColor theme="1" tint="0.499984740745262"/>
        </patternFill>
      </fill>
    </dxf>
    <dxf>
      <fill>
        <patternFill>
          <bgColor theme="2" tint="-9.9948118533890809E-2"/>
        </patternFill>
      </fill>
    </dxf>
    <dxf>
      <fill>
        <patternFill>
          <bgColor theme="3" tint="0.59996337778862885"/>
        </patternFill>
      </fill>
    </dxf>
    <dxf>
      <fill>
        <patternFill>
          <bgColor theme="5" tint="0.59996337778862885"/>
        </patternFill>
      </fill>
    </dxf>
    <dxf>
      <fill>
        <patternFill>
          <bgColor theme="4" tint="0.39994506668294322"/>
        </patternFill>
      </fill>
    </dxf>
    <dxf>
      <fill>
        <patternFill>
          <bgColor theme="6" tint="0.39994506668294322"/>
        </patternFill>
      </fill>
    </dxf>
    <dxf>
      <fill>
        <patternFill>
          <bgColor theme="7" tint="0.59996337778862885"/>
        </patternFill>
      </fill>
    </dxf>
    <dxf>
      <fill>
        <patternFill>
          <bgColor theme="8" tint="0.59996337778862885"/>
        </patternFill>
      </fill>
    </dxf>
    <dxf>
      <fill>
        <patternFill>
          <bgColor theme="9" tint="0.59996337778862885"/>
        </patternFill>
      </fill>
    </dxf>
    <dxf>
      <fill>
        <patternFill>
          <bgColor theme="0" tint="-0.24994659260841701"/>
        </patternFill>
      </fill>
    </dxf>
    <dxf>
      <fill>
        <patternFill>
          <bgColor theme="2" tint="-0.24994659260841701"/>
        </patternFill>
      </fill>
    </dxf>
    <dxf>
      <fill>
        <patternFill>
          <bgColor theme="3" tint="0.39994506668294322"/>
        </patternFill>
      </fill>
    </dxf>
    <dxf>
      <fill>
        <patternFill>
          <bgColor theme="4" tint="0.39994506668294322"/>
        </patternFill>
      </fill>
    </dxf>
    <dxf>
      <fill>
        <patternFill>
          <bgColor theme="5" tint="0.39994506668294322"/>
        </patternFill>
      </fill>
    </dxf>
    <dxf>
      <fill>
        <patternFill>
          <bgColor theme="6" tint="0.39994506668294322"/>
        </patternFill>
      </fill>
    </dxf>
    <dxf>
      <fill>
        <patternFill>
          <bgColor theme="7" tint="-0.24994659260841701"/>
        </patternFill>
      </fill>
    </dxf>
    <dxf>
      <fill>
        <patternFill>
          <bgColor theme="8" tint="-0.24994659260841701"/>
        </patternFill>
      </fill>
    </dxf>
    <dxf>
      <fill>
        <patternFill>
          <bgColor theme="1" tint="0.499984740745262"/>
        </patternFill>
      </fill>
    </dxf>
    <dxf>
      <fill>
        <patternFill>
          <bgColor theme="2" tint="-9.9948118533890809E-2"/>
        </patternFill>
      </fill>
    </dxf>
    <dxf>
      <fill>
        <patternFill>
          <bgColor theme="3" tint="0.59996337778862885"/>
        </patternFill>
      </fill>
    </dxf>
    <dxf>
      <fill>
        <patternFill>
          <bgColor theme="5" tint="0.59996337778862885"/>
        </patternFill>
      </fill>
    </dxf>
    <dxf>
      <fill>
        <patternFill>
          <bgColor theme="4" tint="0.39994506668294322"/>
        </patternFill>
      </fill>
    </dxf>
    <dxf>
      <fill>
        <patternFill>
          <bgColor theme="6" tint="0.39994506668294322"/>
        </patternFill>
      </fill>
    </dxf>
    <dxf>
      <fill>
        <patternFill>
          <bgColor theme="7" tint="0.59996337778862885"/>
        </patternFill>
      </fill>
    </dxf>
    <dxf>
      <fill>
        <patternFill>
          <bgColor theme="8" tint="0.59996337778862885"/>
        </patternFill>
      </fill>
    </dxf>
    <dxf>
      <fill>
        <patternFill>
          <bgColor theme="9" tint="0.59996337778862885"/>
        </patternFill>
      </fill>
    </dxf>
    <dxf>
      <fill>
        <patternFill>
          <bgColor theme="0" tint="-0.24994659260841701"/>
        </patternFill>
      </fill>
    </dxf>
    <dxf>
      <fill>
        <patternFill>
          <bgColor theme="2" tint="-0.24994659260841701"/>
        </patternFill>
      </fill>
    </dxf>
    <dxf>
      <fill>
        <patternFill>
          <bgColor theme="3" tint="0.39994506668294322"/>
        </patternFill>
      </fill>
    </dxf>
    <dxf>
      <fill>
        <patternFill>
          <bgColor theme="4" tint="0.39994506668294322"/>
        </patternFill>
      </fill>
    </dxf>
    <dxf>
      <fill>
        <patternFill>
          <bgColor theme="5" tint="0.39994506668294322"/>
        </patternFill>
      </fill>
    </dxf>
    <dxf>
      <fill>
        <patternFill>
          <bgColor theme="6" tint="0.39994506668294322"/>
        </patternFill>
      </fill>
    </dxf>
    <dxf>
      <fill>
        <patternFill>
          <bgColor theme="7" tint="-0.24994659260841701"/>
        </patternFill>
      </fill>
    </dxf>
    <dxf>
      <fill>
        <patternFill>
          <bgColor theme="8" tint="-0.24994659260841701"/>
        </patternFill>
      </fill>
    </dxf>
    <dxf>
      <fill>
        <patternFill>
          <bgColor theme="0" tint="-0.14996795556505021"/>
        </patternFill>
      </fill>
    </dxf>
    <dxf>
      <fill>
        <patternFill>
          <bgColor theme="1" tint="0.499984740745262"/>
        </patternFill>
      </fill>
    </dxf>
    <dxf>
      <fill>
        <patternFill>
          <bgColor theme="2" tint="-9.9948118533890809E-2"/>
        </patternFill>
      </fill>
    </dxf>
    <dxf>
      <fill>
        <patternFill>
          <bgColor theme="3" tint="0.59996337778862885"/>
        </patternFill>
      </fill>
    </dxf>
    <dxf>
      <fill>
        <patternFill>
          <bgColor theme="5" tint="0.59996337778862885"/>
        </patternFill>
      </fill>
    </dxf>
    <dxf>
      <fill>
        <patternFill>
          <bgColor theme="4" tint="0.39994506668294322"/>
        </patternFill>
      </fill>
    </dxf>
    <dxf>
      <fill>
        <patternFill>
          <bgColor theme="6" tint="0.39994506668294322"/>
        </patternFill>
      </fill>
    </dxf>
    <dxf>
      <fill>
        <patternFill>
          <bgColor theme="7" tint="0.59996337778862885"/>
        </patternFill>
      </fill>
    </dxf>
    <dxf>
      <fill>
        <patternFill>
          <bgColor theme="8" tint="0.59996337778862885"/>
        </patternFill>
      </fill>
    </dxf>
    <dxf>
      <fill>
        <patternFill>
          <bgColor theme="9" tint="0.59996337778862885"/>
        </patternFill>
      </fill>
    </dxf>
    <dxf>
      <fill>
        <patternFill>
          <bgColor theme="0" tint="-0.24994659260841701"/>
        </patternFill>
      </fill>
    </dxf>
    <dxf>
      <fill>
        <patternFill>
          <bgColor theme="2" tint="-0.24994659260841701"/>
        </patternFill>
      </fill>
    </dxf>
    <dxf>
      <fill>
        <patternFill>
          <bgColor theme="3" tint="0.39994506668294322"/>
        </patternFill>
      </fill>
    </dxf>
    <dxf>
      <fill>
        <patternFill>
          <bgColor theme="4" tint="0.39994506668294322"/>
        </patternFill>
      </fill>
    </dxf>
    <dxf>
      <fill>
        <patternFill>
          <bgColor theme="5" tint="0.39994506668294322"/>
        </patternFill>
      </fill>
    </dxf>
    <dxf>
      <fill>
        <patternFill>
          <bgColor theme="6" tint="0.39994506668294322"/>
        </patternFill>
      </fill>
    </dxf>
    <dxf>
      <fill>
        <patternFill>
          <bgColor theme="7" tint="-0.24994659260841701"/>
        </patternFill>
      </fill>
    </dxf>
    <dxf>
      <fill>
        <patternFill>
          <bgColor theme="8"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Z92"/>
  <sheetViews>
    <sheetView tabSelected="1" zoomScaleNormal="100" workbookViewId="0"/>
  </sheetViews>
  <sheetFormatPr defaultRowHeight="12.75" x14ac:dyDescent="0.2"/>
  <cols>
    <col min="2" max="2" width="19.85546875" customWidth="1"/>
    <col min="3" max="3" width="8.140625" bestFit="1" customWidth="1"/>
  </cols>
  <sheetData>
    <row r="2" spans="1:78" ht="53.25" customHeight="1" x14ac:dyDescent="0.2">
      <c r="B2" s="281" t="s">
        <v>145</v>
      </c>
      <c r="C2" s="281"/>
      <c r="D2" s="281"/>
      <c r="E2" s="281"/>
      <c r="F2" s="281"/>
      <c r="G2" s="281"/>
      <c r="H2" s="281"/>
      <c r="I2" s="281"/>
      <c r="J2" s="281"/>
      <c r="K2" s="281"/>
      <c r="L2" s="281"/>
      <c r="M2" s="281"/>
      <c r="N2" s="281"/>
      <c r="O2" s="281"/>
      <c r="P2" s="281"/>
    </row>
    <row r="5" spans="1:78" x14ac:dyDescent="0.2">
      <c r="A5" s="8" t="s">
        <v>142</v>
      </c>
      <c r="AK5" t="s">
        <v>126</v>
      </c>
      <c r="BC5" t="s">
        <v>127</v>
      </c>
    </row>
    <row r="7" spans="1:78" x14ac:dyDescent="0.2">
      <c r="B7" s="6" t="s">
        <v>141</v>
      </c>
      <c r="C7" s="6"/>
      <c r="AK7" s="111" t="s">
        <v>120</v>
      </c>
      <c r="AL7" s="112"/>
      <c r="AM7" s="112"/>
      <c r="AN7" s="112"/>
      <c r="AO7" s="112"/>
      <c r="AP7" s="112"/>
      <c r="AQ7" s="112"/>
      <c r="AR7" s="112"/>
      <c r="AS7" s="112"/>
      <c r="AT7" s="112"/>
      <c r="AU7" s="112"/>
      <c r="AV7" s="112"/>
      <c r="AW7" s="112"/>
      <c r="AX7" s="112"/>
      <c r="AY7" s="112"/>
      <c r="AZ7" s="112"/>
      <c r="BA7" s="112"/>
    </row>
    <row r="8" spans="1:78" x14ac:dyDescent="0.2">
      <c r="AK8" s="112"/>
      <c r="AL8" s="112"/>
      <c r="AM8" s="112"/>
      <c r="AN8" s="112"/>
      <c r="AO8" s="112"/>
      <c r="AP8" s="112"/>
      <c r="AQ8" s="112"/>
      <c r="AR8" s="112"/>
      <c r="AS8" s="112"/>
      <c r="AT8" s="112"/>
      <c r="AU8" s="112"/>
      <c r="AV8" s="112"/>
      <c r="AW8" s="112"/>
      <c r="AX8" s="112"/>
      <c r="AY8" s="112"/>
      <c r="AZ8" s="112"/>
      <c r="BA8" s="112"/>
    </row>
    <row r="9" spans="1:78" x14ac:dyDescent="0.2">
      <c r="B9" s="12" t="str">
        <f>'LFR Table'!D127</f>
        <v>Depth (ft)</v>
      </c>
      <c r="C9" s="12">
        <f>'LFR Table'!E127</f>
        <v>0</v>
      </c>
      <c r="D9" s="12">
        <f>'LFR Table'!F127</f>
        <v>0.25</v>
      </c>
      <c r="E9" s="12">
        <f>'LFR Table'!G127</f>
        <v>0.5</v>
      </c>
      <c r="F9" s="12">
        <f>'LFR Table'!H127</f>
        <v>0.75</v>
      </c>
      <c r="G9" s="12">
        <f>'LFR Table'!I127</f>
        <v>1</v>
      </c>
      <c r="H9" s="12">
        <f>'LFR Table'!J127</f>
        <v>1.25</v>
      </c>
      <c r="I9" s="12">
        <f>'LFR Table'!K127</f>
        <v>1.5</v>
      </c>
      <c r="J9" s="12">
        <f>'LFR Table'!L127</f>
        <v>1.75</v>
      </c>
      <c r="K9" s="12">
        <f>'LFR Table'!M127</f>
        <v>2</v>
      </c>
      <c r="L9" s="12">
        <f>'LFR Table'!N127</f>
        <v>2.5</v>
      </c>
      <c r="M9" s="12">
        <f>'LFR Table'!O127</f>
        <v>3</v>
      </c>
      <c r="N9" s="12">
        <f>'LFR Table'!P127</f>
        <v>3.5</v>
      </c>
      <c r="O9" s="12">
        <f>'LFR Table'!Q127</f>
        <v>4</v>
      </c>
      <c r="P9" s="12">
        <f>'LFR Table'!R127</f>
        <v>5</v>
      </c>
      <c r="Q9" s="12">
        <f>'LFR Table'!S127</f>
        <v>6</v>
      </c>
      <c r="R9" s="12">
        <f>'LFR Table'!T127</f>
        <v>7</v>
      </c>
      <c r="S9" s="12">
        <f>'LFR Table'!U127</f>
        <v>8</v>
      </c>
      <c r="T9" s="12">
        <f>'LFR Table'!V127</f>
        <v>9</v>
      </c>
      <c r="U9" s="12">
        <f>'LFR Table'!W127</f>
        <v>10</v>
      </c>
      <c r="V9" s="12">
        <f>'LFR Table'!X127</f>
        <v>11</v>
      </c>
      <c r="W9" s="12">
        <f>'LFR Table'!Y127</f>
        <v>12</v>
      </c>
      <c r="X9" s="12">
        <f>'LFR Table'!Z127</f>
        <v>13</v>
      </c>
      <c r="Y9" s="12">
        <f>'LFR Table'!AA127</f>
        <v>14</v>
      </c>
      <c r="Z9" s="12">
        <f>'LFR Table'!AB127</f>
        <v>15</v>
      </c>
      <c r="AA9" s="12">
        <f>'LFR Table'!AC127</f>
        <v>16</v>
      </c>
      <c r="AB9" s="12">
        <f>'LFR Table'!AD127</f>
        <v>17</v>
      </c>
      <c r="AC9" s="12">
        <f>'LFR Table'!AE127</f>
        <v>18</v>
      </c>
      <c r="AD9" s="12">
        <f>'LFR Table'!AF127</f>
        <v>19</v>
      </c>
      <c r="AE9" s="12">
        <f>'LFR Table'!AG127</f>
        <v>20</v>
      </c>
      <c r="AF9" s="98"/>
      <c r="AG9" s="98"/>
      <c r="AH9" s="98"/>
      <c r="AI9" s="98"/>
      <c r="AJ9" s="98"/>
      <c r="AK9" s="98"/>
      <c r="AL9" s="98"/>
      <c r="AM9" s="98"/>
      <c r="AN9" s="98"/>
      <c r="AO9" s="98"/>
      <c r="AP9" s="98"/>
      <c r="AR9" s="113" t="s">
        <v>58</v>
      </c>
      <c r="AS9" s="113">
        <v>2</v>
      </c>
      <c r="AT9" s="113">
        <v>2.5</v>
      </c>
      <c r="AU9" s="113">
        <v>3</v>
      </c>
      <c r="AV9" s="113">
        <v>3.5</v>
      </c>
      <c r="AW9" s="113">
        <v>4</v>
      </c>
      <c r="AX9" s="113">
        <v>5</v>
      </c>
      <c r="AY9" s="113">
        <v>6</v>
      </c>
      <c r="AZ9" s="113">
        <v>7</v>
      </c>
      <c r="BA9" s="113">
        <v>8</v>
      </c>
      <c r="BB9" s="113">
        <v>9</v>
      </c>
      <c r="BC9" s="113">
        <v>10</v>
      </c>
      <c r="BD9" s="113">
        <v>11</v>
      </c>
      <c r="BE9" s="113">
        <v>12</v>
      </c>
      <c r="BF9" s="113">
        <v>13</v>
      </c>
      <c r="BG9" s="113">
        <v>14</v>
      </c>
      <c r="BH9" s="113">
        <v>15</v>
      </c>
    </row>
    <row r="10" spans="1:78" x14ac:dyDescent="0.2">
      <c r="B10" s="177" t="str">
        <f>'LFR Table'!D128</f>
        <v>HS-20</v>
      </c>
      <c r="C10" s="11">
        <f>'LFR Table'!E128</f>
        <v>38.4</v>
      </c>
      <c r="D10" s="11">
        <f>'LFR Table'!F128</f>
        <v>25.180327868852455</v>
      </c>
      <c r="E10" s="11">
        <f>'LFR Table'!G128</f>
        <v>18.73170731707317</v>
      </c>
      <c r="F10" s="11">
        <f>'LFR Table'!H128</f>
        <v>14.9126213592233</v>
      </c>
      <c r="G10" s="11">
        <f>'LFR Table'!I128</f>
        <v>12.387096774193548</v>
      </c>
      <c r="H10" s="11">
        <f>'LFR Table'!J128</f>
        <v>10.593103448275862</v>
      </c>
      <c r="I10" s="11">
        <f>'LFR Table'!K128</f>
        <v>9.2530120481927707</v>
      </c>
      <c r="J10" s="11">
        <f>'LFR Table'!L128</f>
        <v>8.2139037433155071</v>
      </c>
      <c r="K10" s="11">
        <f>'LFR Table'!M128</f>
        <v>7.384615384615385</v>
      </c>
      <c r="L10" s="11">
        <f>'LFR Table'!N128</f>
        <v>6.1440000000000001</v>
      </c>
      <c r="M10" s="11">
        <f>'LFR Table'!O128</f>
        <v>5.2602739726027403</v>
      </c>
      <c r="N10" s="11">
        <f>'LFR Table'!P128</f>
        <v>4.5988023952095807</v>
      </c>
      <c r="O10" s="11">
        <f>'LFR Table'!Q128</f>
        <v>4.085106382978724</v>
      </c>
      <c r="P10" s="11">
        <f>'LFR Table'!R128</f>
        <v>3.3391304347826085</v>
      </c>
      <c r="Q10" s="11">
        <f>'LFR Table'!S128</f>
        <v>2.8235294117647056</v>
      </c>
      <c r="R10" s="11">
        <f>'LFR Table'!T128</f>
        <v>2.4458598726114649</v>
      </c>
      <c r="S10" s="11">
        <f>'LFR Table'!U128</f>
        <v>2.2196531791907512</v>
      </c>
      <c r="T10" s="11">
        <f>'LFR Table'!V128</f>
        <v>2.0926430517711174</v>
      </c>
      <c r="U10" s="11">
        <f>'LFR Table'!W128</f>
        <v>1.9793814432989694</v>
      </c>
      <c r="V10" s="11">
        <f>'LFR Table'!X128</f>
        <v>1.877750611246944</v>
      </c>
      <c r="W10" s="11">
        <f>'LFR Table'!Y128</f>
        <v>1.7860465116279072</v>
      </c>
      <c r="X10" s="11">
        <f>'LFR Table'!Z128</f>
        <v>1.7028824833702885</v>
      </c>
      <c r="Y10" s="11">
        <f>'LFR Table'!AA128</f>
        <v>1.6271186440677967</v>
      </c>
      <c r="Z10" s="11">
        <f>'LFR Table'!AB128</f>
        <v>1.5578093306288034</v>
      </c>
      <c r="AA10" s="11">
        <f>'LFR Table'!AC128</f>
        <v>1.4941634241245139</v>
      </c>
      <c r="AB10" s="11">
        <f>'LFR Table'!AD128</f>
        <v>1.4355140186915889</v>
      </c>
      <c r="AC10" s="11">
        <f>'LFR Table'!AE128</f>
        <v>1.3812949640287768</v>
      </c>
      <c r="AD10" s="11">
        <f>'LFR Table'!AF128</f>
        <v>1.3310225303292893</v>
      </c>
      <c r="AE10" s="11">
        <f>'LFR Table'!AG128</f>
        <v>1.2842809364548495</v>
      </c>
      <c r="AF10" s="9"/>
      <c r="AG10" s="9"/>
      <c r="AH10" s="9"/>
      <c r="AI10" s="9"/>
      <c r="AJ10" s="9"/>
      <c r="AK10" s="9"/>
      <c r="AL10" s="9"/>
      <c r="AM10" s="9"/>
      <c r="AN10" s="9"/>
      <c r="AO10" s="9"/>
      <c r="AP10" s="9"/>
      <c r="AR10" s="142"/>
      <c r="AS10" s="113"/>
      <c r="AT10" s="113"/>
      <c r="AU10" s="113"/>
      <c r="AV10" s="113"/>
      <c r="AW10" s="113"/>
      <c r="AX10" s="113"/>
      <c r="AY10" s="113"/>
      <c r="AZ10" s="113"/>
      <c r="BA10" s="113"/>
      <c r="BB10" s="113"/>
      <c r="BC10" s="113"/>
      <c r="BD10" s="113"/>
      <c r="BE10" s="113"/>
      <c r="BF10" s="113"/>
      <c r="BG10" s="113"/>
      <c r="BH10" s="113"/>
    </row>
    <row r="11" spans="1:78" x14ac:dyDescent="0.2">
      <c r="B11" s="178" t="s">
        <v>143</v>
      </c>
      <c r="C11" s="11" t="str">
        <f>'LFR Table'!E129</f>
        <v>1-Axle</v>
      </c>
      <c r="D11" s="11" t="str">
        <f>'LFR Table'!F129</f>
        <v>1-Axle</v>
      </c>
      <c r="E11" s="11" t="str">
        <f>'LFR Table'!G129</f>
        <v>1-Axle</v>
      </c>
      <c r="F11" s="11" t="str">
        <f>'LFR Table'!H129</f>
        <v>1-Axle</v>
      </c>
      <c r="G11" s="11" t="str">
        <f>'LFR Table'!I129</f>
        <v>1-Axle</v>
      </c>
      <c r="H11" s="11" t="str">
        <f>'LFR Table'!J129</f>
        <v>1-Axle</v>
      </c>
      <c r="I11" s="11" t="str">
        <f>'LFR Table'!K129</f>
        <v>1-Axle</v>
      </c>
      <c r="J11" s="11" t="str">
        <f>'LFR Table'!L129</f>
        <v>1-Axle</v>
      </c>
      <c r="K11" s="11" t="str">
        <f>'LFR Table'!M129</f>
        <v>1-Axle</v>
      </c>
      <c r="L11" s="11" t="str">
        <f>'LFR Table'!N129</f>
        <v>1-Axle</v>
      </c>
      <c r="M11" s="11" t="str">
        <f>'LFR Table'!O129</f>
        <v>1-Axle</v>
      </c>
      <c r="N11" s="11" t="str">
        <f>'LFR Table'!P129</f>
        <v>1-Axle</v>
      </c>
      <c r="O11" s="11" t="str">
        <f>'LFR Table'!Q129</f>
        <v>1-Axle</v>
      </c>
      <c r="P11" s="11" t="str">
        <f>'LFR Table'!R129</f>
        <v>1-Axle</v>
      </c>
      <c r="Q11" s="11" t="str">
        <f>'LFR Table'!S129</f>
        <v>1-Axle</v>
      </c>
      <c r="R11" s="11" t="str">
        <f>'LFR Table'!T129</f>
        <v>1-Axle</v>
      </c>
      <c r="S11" s="11" t="str">
        <f>'LFR Table'!U129</f>
        <v>2-Axles</v>
      </c>
      <c r="T11" s="11" t="str">
        <f>'LFR Table'!V129</f>
        <v>2-Axles</v>
      </c>
      <c r="U11" s="11" t="str">
        <f>'LFR Table'!W129</f>
        <v>2-Axles</v>
      </c>
      <c r="V11" s="11" t="str">
        <f>'LFR Table'!X129</f>
        <v>2-Axles</v>
      </c>
      <c r="W11" s="11" t="str">
        <f>'LFR Table'!Y129</f>
        <v>2-Axles</v>
      </c>
      <c r="X11" s="11" t="str">
        <f>'LFR Table'!Z129</f>
        <v>2-Axles</v>
      </c>
      <c r="Y11" s="11" t="str">
        <f>'LFR Table'!AA129</f>
        <v>2-Axles</v>
      </c>
      <c r="Z11" s="11" t="str">
        <f>'LFR Table'!AB129</f>
        <v>2-Axles</v>
      </c>
      <c r="AA11" s="11" t="str">
        <f>'LFR Table'!AC129</f>
        <v>2-Axles</v>
      </c>
      <c r="AB11" s="11" t="str">
        <f>'LFR Table'!AD129</f>
        <v>2-Axles</v>
      </c>
      <c r="AC11" s="11" t="str">
        <f>'LFR Table'!AE129</f>
        <v>2-Axles</v>
      </c>
      <c r="AD11" s="11" t="str">
        <f>'LFR Table'!AF129</f>
        <v>2-Axles</v>
      </c>
      <c r="AE11" s="11" t="str">
        <f>'LFR Table'!AG129</f>
        <v>2-Axles</v>
      </c>
      <c r="AF11" s="9"/>
      <c r="AG11" s="9"/>
      <c r="AH11" s="9"/>
      <c r="AI11" s="9"/>
      <c r="AJ11" s="9"/>
      <c r="AK11" s="9"/>
      <c r="AL11" s="9"/>
      <c r="AM11" s="9"/>
      <c r="AN11" s="9"/>
      <c r="AO11" s="9"/>
      <c r="AP11" s="9"/>
      <c r="AR11" s="142"/>
      <c r="AS11" s="142"/>
      <c r="AT11" s="142"/>
      <c r="AU11" s="142"/>
      <c r="AV11" s="142"/>
      <c r="AW11" s="142"/>
      <c r="AX11" s="142"/>
      <c r="AY11" s="142"/>
      <c r="AZ11" s="142"/>
      <c r="BA11" s="142"/>
      <c r="BB11" s="142"/>
      <c r="BC11" s="142"/>
      <c r="BD11" s="142"/>
      <c r="BE11" s="142"/>
      <c r="BF11" s="142"/>
      <c r="BG11" s="142"/>
      <c r="BH11" s="142"/>
    </row>
    <row r="12" spans="1:78" s="145" customFormat="1" x14ac:dyDescent="0.2">
      <c r="B12" s="146"/>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R12" s="147"/>
      <c r="AS12" s="147"/>
      <c r="AT12" s="147"/>
      <c r="AU12" s="147"/>
      <c r="AV12" s="147"/>
      <c r="AW12" s="147"/>
      <c r="AX12" s="147"/>
      <c r="AY12" s="147"/>
      <c r="AZ12" s="147"/>
      <c r="BA12" s="147"/>
      <c r="BB12" s="147"/>
      <c r="BC12" s="147"/>
      <c r="BD12" s="147"/>
      <c r="BE12" s="147"/>
      <c r="BF12" s="147"/>
      <c r="BG12" s="147"/>
      <c r="BH12" s="147"/>
    </row>
    <row r="13" spans="1:78" s="145" customFormat="1" x14ac:dyDescent="0.2">
      <c r="B13" s="93" t="s">
        <v>120</v>
      </c>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R13" s="147"/>
      <c r="AS13" s="147"/>
      <c r="AT13" s="147"/>
      <c r="AU13" s="147"/>
      <c r="AV13" s="147"/>
      <c r="AW13" s="147"/>
      <c r="AX13" s="147"/>
      <c r="AY13" s="147"/>
      <c r="AZ13" s="147"/>
      <c r="BA13" s="147"/>
      <c r="BB13" s="147"/>
      <c r="BC13" s="147"/>
      <c r="BD13" s="147"/>
      <c r="BE13" s="147"/>
      <c r="BF13" s="147"/>
      <c r="BG13" s="147"/>
      <c r="BH13" s="147"/>
    </row>
    <row r="14" spans="1:78" s="145" customFormat="1" x14ac:dyDescent="0.2">
      <c r="B14" s="146"/>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R14" s="147"/>
      <c r="AS14" s="147"/>
      <c r="AT14" s="147"/>
      <c r="AU14" s="147"/>
      <c r="AV14" s="147"/>
      <c r="AW14" s="147"/>
      <c r="AX14" s="147"/>
      <c r="AY14" s="147"/>
      <c r="AZ14" s="147"/>
      <c r="BA14" s="147"/>
      <c r="BB14" s="147"/>
      <c r="BC14" s="147"/>
      <c r="BD14" s="147"/>
      <c r="BE14" s="147"/>
      <c r="BF14" s="147"/>
      <c r="BG14" s="147"/>
      <c r="BH14" s="147"/>
    </row>
    <row r="15" spans="1:78" x14ac:dyDescent="0.2">
      <c r="B15" s="177" t="str">
        <f>'LFR Table'!D130</f>
        <v>1 Unit</v>
      </c>
      <c r="C15" s="11">
        <f>'LFR Table'!E130*1.3</f>
        <v>28.08</v>
      </c>
      <c r="D15" s="11">
        <f>'LFR Table'!F130*1.3</f>
        <v>18.413114754098359</v>
      </c>
      <c r="E15" s="11">
        <f>'LFR Table'!G130*1.3</f>
        <v>13.697560975609754</v>
      </c>
      <c r="F15" s="11">
        <f>'LFR Table'!H130*1.3</f>
        <v>10.904854368932039</v>
      </c>
      <c r="G15" s="11">
        <f>'LFR Table'!I130*1.3</f>
        <v>9.0580645161290327</v>
      </c>
      <c r="H15" s="11">
        <f>'LFR Table'!J130*1.3</f>
        <v>7.7462068965517235</v>
      </c>
      <c r="I15" s="11">
        <f>'LFR Table'!K130*1.3</f>
        <v>6.766265060240964</v>
      </c>
      <c r="J15" s="11">
        <f>'LFR Table'!L130*1.3</f>
        <v>6.0064171122994656</v>
      </c>
      <c r="K15" s="11">
        <f>'LFR Table'!M130*1.3</f>
        <v>5.4</v>
      </c>
      <c r="L15" s="11">
        <f>'LFR Table'!N130*1.3</f>
        <v>4.7770334928229676</v>
      </c>
      <c r="M15" s="11">
        <f>'LFR Table'!O130*1.3</f>
        <v>4.3408695652173916</v>
      </c>
      <c r="N15" s="11">
        <f>'LFR Table'!P130*1.3</f>
        <v>3.9776892430278892</v>
      </c>
      <c r="O15" s="11">
        <f>'LFR Table'!Q130*1.3</f>
        <v>3.6872727272727275</v>
      </c>
      <c r="P15" s="11">
        <f>'LFR Table'!R130*1.3</f>
        <v>3.3659751037344394</v>
      </c>
      <c r="Q15" s="11">
        <f>'LFR Table'!S130*1.3</f>
        <v>3.0961832061068697</v>
      </c>
      <c r="R15" s="11">
        <f>'LFR Table'!T130*1.3</f>
        <v>2.8664310954063601</v>
      </c>
      <c r="S15" s="11">
        <f>'LFR Table'!U130*1.3</f>
        <v>2.6684210526315786</v>
      </c>
      <c r="T15" s="11">
        <f>'LFR Table'!V130*1.3</f>
        <v>2.4960000000000004</v>
      </c>
      <c r="U15" s="11">
        <f>'LFR Table'!W130*1.3</f>
        <v>2.3568345323741013</v>
      </c>
      <c r="V15" s="11">
        <f>'LFR Table'!X130*1.3</f>
        <v>2.2710571923743506</v>
      </c>
      <c r="W15" s="11">
        <f>'LFR Table'!Y130*1.3</f>
        <v>2.1913043478260872</v>
      </c>
      <c r="X15" s="11">
        <f>'LFR Table'!Z130*1.3</f>
        <v>2.1169628432956387</v>
      </c>
      <c r="Y15" s="11">
        <f>'LFR Table'!AA130*1.3</f>
        <v>2.0475000000000003</v>
      </c>
      <c r="Z15" s="11">
        <f>'LFR Table'!AB130*1.3</f>
        <v>1.9824508320726173</v>
      </c>
      <c r="AA15" s="11">
        <f>'LFR Table'!AC130*1.3</f>
        <v>1.9214076246334311</v>
      </c>
      <c r="AB15" s="11">
        <f>'LFR Table'!AD130*1.3</f>
        <v>1.8640113798008537</v>
      </c>
      <c r="AC15" s="11">
        <f>'LFR Table'!AE130*1.3</f>
        <v>1.8099447513812155</v>
      </c>
      <c r="AD15" s="11">
        <f>'LFR Table'!AF130*1.3</f>
        <v>1.7589261744966442</v>
      </c>
      <c r="AE15" s="11">
        <f>'LFR Table'!AG130*1.3</f>
        <v>1.7107049608355092</v>
      </c>
      <c r="AF15" s="9"/>
      <c r="AG15" s="9"/>
      <c r="AH15" s="9"/>
      <c r="AI15" s="9"/>
      <c r="AJ15" s="9"/>
      <c r="AK15" s="9"/>
      <c r="AL15" s="9"/>
      <c r="AM15" s="9"/>
      <c r="AN15" s="9"/>
      <c r="AO15" s="9"/>
      <c r="AP15" s="9"/>
      <c r="AR15" s="282" t="s">
        <v>54</v>
      </c>
      <c r="AS15" s="144">
        <v>6.6857142857142868</v>
      </c>
      <c r="AT15" s="144">
        <v>5.3485714285714279</v>
      </c>
      <c r="AU15" s="144">
        <v>4.7542857142857144</v>
      </c>
      <c r="AV15" s="144">
        <v>4.3220779220779226</v>
      </c>
      <c r="AW15" s="144">
        <v>3.961904761904762</v>
      </c>
      <c r="AX15" s="144">
        <v>3.511688311688312</v>
      </c>
      <c r="AY15" s="144">
        <v>3.2190476190476192</v>
      </c>
      <c r="AZ15" s="144">
        <v>2.9714285714285715</v>
      </c>
      <c r="BA15" s="144">
        <v>2.759183673469388</v>
      </c>
      <c r="BB15" s="144">
        <v>2.5752380952380953</v>
      </c>
      <c r="BC15" s="144">
        <v>2.4142857142857146</v>
      </c>
      <c r="BD15" s="144">
        <v>2.3111111111111109</v>
      </c>
      <c r="BE15" s="144">
        <v>2.2285714285714286</v>
      </c>
      <c r="BF15" s="144">
        <v>2.1517241379310343</v>
      </c>
      <c r="BG15" s="144">
        <v>2.08</v>
      </c>
      <c r="BH15" s="144">
        <v>2.0129032258064514</v>
      </c>
      <c r="BJ15" s="97">
        <f t="shared" ref="BJ15:BY15" si="0">AS15/K15</f>
        <v>1.2380952380952381</v>
      </c>
      <c r="BK15" s="97">
        <f t="shared" si="0"/>
        <v>1.1196428571428567</v>
      </c>
      <c r="BL15" s="97">
        <f t="shared" si="0"/>
        <v>1.0952380952380951</v>
      </c>
      <c r="BM15" s="97">
        <f t="shared" si="0"/>
        <v>1.0865800865800865</v>
      </c>
      <c r="BN15" s="97">
        <f t="shared" si="0"/>
        <v>1.0744810744810744</v>
      </c>
      <c r="BO15" s="97">
        <f t="shared" si="0"/>
        <v>1.0432900432900436</v>
      </c>
      <c r="BP15" s="97">
        <f t="shared" si="0"/>
        <v>1.03968253968254</v>
      </c>
      <c r="BQ15" s="97">
        <f t="shared" si="0"/>
        <v>1.0366300366300367</v>
      </c>
      <c r="BR15" s="97">
        <f t="shared" si="0"/>
        <v>1.0340136054421771</v>
      </c>
      <c r="BS15" s="97">
        <f t="shared" si="0"/>
        <v>1.0317460317460316</v>
      </c>
      <c r="BT15" s="97">
        <f t="shared" si="0"/>
        <v>1.0243764172335599</v>
      </c>
      <c r="BU15" s="97">
        <f t="shared" si="0"/>
        <v>1.0176366843033506</v>
      </c>
      <c r="BV15" s="97">
        <f t="shared" si="0"/>
        <v>1.0170068027210883</v>
      </c>
      <c r="BW15" s="97">
        <f t="shared" si="0"/>
        <v>1.0164203612479472</v>
      </c>
      <c r="BX15" s="97">
        <f t="shared" si="0"/>
        <v>1.0158730158730158</v>
      </c>
      <c r="BY15" s="97">
        <f t="shared" si="0"/>
        <v>1.0153609831029184</v>
      </c>
      <c r="BZ15" s="97"/>
    </row>
    <row r="16" spans="1:78" x14ac:dyDescent="0.2">
      <c r="B16" s="178" t="s">
        <v>144</v>
      </c>
      <c r="C16" s="11" t="str">
        <f>'LFR Table'!E131</f>
        <v>Truck 1</v>
      </c>
      <c r="D16" s="11" t="str">
        <f>'LFR Table'!F131</f>
        <v>Truck 1</v>
      </c>
      <c r="E16" s="11" t="str">
        <f>'LFR Table'!G131</f>
        <v>Truck 1</v>
      </c>
      <c r="F16" s="11" t="str">
        <f>'LFR Table'!H131</f>
        <v>Truck 1</v>
      </c>
      <c r="G16" s="11" t="str">
        <f>'LFR Table'!I131</f>
        <v>Truck 1</v>
      </c>
      <c r="H16" s="11" t="str">
        <f>'LFR Table'!J131</f>
        <v>Truck 1</v>
      </c>
      <c r="I16" s="11" t="str">
        <f>'LFR Table'!K131</f>
        <v>Truck 1</v>
      </c>
      <c r="J16" s="11" t="str">
        <f>'LFR Table'!L131</f>
        <v>Truck 1</v>
      </c>
      <c r="K16" s="11" t="str">
        <f>'LFR Table'!M131</f>
        <v>Truck 1</v>
      </c>
      <c r="L16" s="11" t="str">
        <f>'LFR Table'!N131</f>
        <v>Truck 2</v>
      </c>
      <c r="M16" s="11" t="str">
        <f>'LFR Table'!O131</f>
        <v>Truck 2</v>
      </c>
      <c r="N16" s="11" t="str">
        <f>'LFR Table'!P131</f>
        <v>Truck 2</v>
      </c>
      <c r="O16" s="11" t="str">
        <f>'LFR Table'!Q131</f>
        <v>Truck 4</v>
      </c>
      <c r="P16" s="11" t="str">
        <f>'LFR Table'!R131</f>
        <v>Truck 4</v>
      </c>
      <c r="Q16" s="11" t="str">
        <f>'LFR Table'!S131</f>
        <v>Truck 4</v>
      </c>
      <c r="R16" s="11" t="str">
        <f>'LFR Table'!T131</f>
        <v>Truck 4</v>
      </c>
      <c r="S16" s="11" t="str">
        <f>'LFR Table'!U131</f>
        <v>Truck 4</v>
      </c>
      <c r="T16" s="11" t="str">
        <f>'LFR Table'!V131</f>
        <v>Truck 4</v>
      </c>
      <c r="U16" s="11" t="str">
        <f>'LFR Table'!W131</f>
        <v>Truck 5</v>
      </c>
      <c r="V16" s="11" t="str">
        <f>'LFR Table'!X131</f>
        <v>Truck 5</v>
      </c>
      <c r="W16" s="11" t="str">
        <f>'LFR Table'!Y131</f>
        <v>Truck 5</v>
      </c>
      <c r="X16" s="11" t="str">
        <f>'LFR Table'!Z131</f>
        <v>Truck 5</v>
      </c>
      <c r="Y16" s="11" t="str">
        <f>'LFR Table'!AA131</f>
        <v>Truck 5</v>
      </c>
      <c r="Z16" s="11" t="str">
        <f>'LFR Table'!AB131</f>
        <v>Truck 5</v>
      </c>
      <c r="AA16" s="11" t="str">
        <f>'LFR Table'!AC131</f>
        <v>Truck 5</v>
      </c>
      <c r="AB16" s="11" t="str">
        <f>'LFR Table'!AD131</f>
        <v>Truck 5</v>
      </c>
      <c r="AC16" s="11" t="str">
        <f>'LFR Table'!AE131</f>
        <v>Truck 5</v>
      </c>
      <c r="AD16" s="11" t="str">
        <f>'LFR Table'!AF131</f>
        <v>Truck 5</v>
      </c>
      <c r="AE16" s="11" t="str">
        <f>'LFR Table'!AG131</f>
        <v>Truck 5</v>
      </c>
      <c r="AF16" s="9"/>
      <c r="AG16" s="9"/>
      <c r="AH16" s="9"/>
      <c r="AI16" s="9"/>
      <c r="AJ16" s="9"/>
      <c r="AK16" s="9"/>
      <c r="AL16" s="9"/>
      <c r="AM16" s="9"/>
      <c r="AN16" s="9"/>
      <c r="AO16" s="9"/>
      <c r="AP16" s="9"/>
      <c r="AR16" s="284">
        <v>0</v>
      </c>
      <c r="AS16" s="114" t="s">
        <v>7</v>
      </c>
      <c r="AT16" s="114" t="s">
        <v>7</v>
      </c>
      <c r="AU16" s="114" t="s">
        <v>8</v>
      </c>
      <c r="AV16" s="114" t="s">
        <v>8</v>
      </c>
      <c r="AW16" s="114" t="s">
        <v>8</v>
      </c>
      <c r="AX16" s="114" t="s">
        <v>13</v>
      </c>
      <c r="AY16" s="114" t="s">
        <v>13</v>
      </c>
      <c r="AZ16" s="114" t="s">
        <v>13</v>
      </c>
      <c r="BA16" s="114" t="s">
        <v>13</v>
      </c>
      <c r="BB16" s="114" t="s">
        <v>13</v>
      </c>
      <c r="BC16" s="114" t="s">
        <v>13</v>
      </c>
      <c r="BD16" s="114" t="s">
        <v>14</v>
      </c>
      <c r="BE16" s="114" t="s">
        <v>14</v>
      </c>
      <c r="BF16" s="114" t="s">
        <v>14</v>
      </c>
      <c r="BG16" s="114" t="s">
        <v>14</v>
      </c>
      <c r="BH16" s="114" t="s">
        <v>14</v>
      </c>
    </row>
    <row r="17" spans="2:77" x14ac:dyDescent="0.2">
      <c r="B17" s="177" t="str">
        <f>'LFR Table'!D132</f>
        <v>2 Unit</v>
      </c>
      <c r="C17" s="11">
        <f>'LFR Table'!E132*1.3</f>
        <v>28.08</v>
      </c>
      <c r="D17" s="11">
        <f>'LFR Table'!F132*1.3</f>
        <v>18.413114754098359</v>
      </c>
      <c r="E17" s="11">
        <f>'LFR Table'!G132*1.3</f>
        <v>13.697560975609754</v>
      </c>
      <c r="F17" s="11">
        <f>'LFR Table'!H132*1.3</f>
        <v>10.904854368932039</v>
      </c>
      <c r="G17" s="11">
        <f>'LFR Table'!I132*1.3</f>
        <v>9.0580645161290327</v>
      </c>
      <c r="H17" s="11">
        <f>'LFR Table'!J132*1.3</f>
        <v>7.7462068965517235</v>
      </c>
      <c r="I17" s="11">
        <f>'LFR Table'!K132*1.3</f>
        <v>6.766265060240964</v>
      </c>
      <c r="J17" s="11">
        <f>'LFR Table'!L132*1.3</f>
        <v>6.0064171122994656</v>
      </c>
      <c r="K17" s="11">
        <f>'LFR Table'!M132*1.3</f>
        <v>5.4</v>
      </c>
      <c r="L17" s="11">
        <f>'LFR Table'!N132*1.3</f>
        <v>4.7770334928229676</v>
      </c>
      <c r="M17" s="11">
        <f>'LFR Table'!O132*1.3</f>
        <v>4.4207084468664855</v>
      </c>
      <c r="N17" s="11">
        <f>'LFR Table'!P132*1.3</f>
        <v>4.2977483443708611</v>
      </c>
      <c r="O17" s="11">
        <f>'LFR Table'!Q132*1.3</f>
        <v>4.1814432989690715</v>
      </c>
      <c r="P17" s="11">
        <f>'LFR Table'!R132*1.3</f>
        <v>3.9667481662591686</v>
      </c>
      <c r="Q17" s="11">
        <f>'LFR Table'!S132*1.3</f>
        <v>3.7730232558139534</v>
      </c>
      <c r="R17" s="11">
        <f>'LFR Table'!T132*1.3</f>
        <v>3.5973392461197338</v>
      </c>
      <c r="S17" s="11">
        <f>'LFR Table'!U132*1.3</f>
        <v>3.4372881355932203</v>
      </c>
      <c r="T17" s="248">
        <f>'LFR Table'!V132*1.3</f>
        <v>3.2908722109533475</v>
      </c>
      <c r="U17" s="11">
        <f>'LFR Table'!W132*1.3</f>
        <v>3.1564202334630354</v>
      </c>
      <c r="V17" s="11">
        <f>2*46/(4.5+V9)</f>
        <v>5.935483870967742</v>
      </c>
      <c r="W17" s="11">
        <f>'LFR Table'!Y132*1.3</f>
        <v>2.9179856115107916</v>
      </c>
      <c r="X17" s="11">
        <f>'LFR Table'!Z132*1.3</f>
        <v>2.8285508982035936</v>
      </c>
      <c r="Y17" s="11">
        <f>'LFR Table'!AA132*1.3</f>
        <v>2.7591588785046737</v>
      </c>
      <c r="Z17" s="11">
        <f>'LFR Table'!AB132*1.3</f>
        <v>2.6930900798175599</v>
      </c>
      <c r="AA17" s="11">
        <f>'LFR Table'!AC132*1.3</f>
        <v>2.6301113585746103</v>
      </c>
      <c r="AB17" s="11">
        <f>'LFR Table'!AD132*1.3</f>
        <v>2.5700108813928186</v>
      </c>
      <c r="AC17" s="11">
        <f>'LFR Table'!AE132*1.3</f>
        <v>2.5125957446808509</v>
      </c>
      <c r="AD17" s="11">
        <f>'LFR Table'!AF132*1.3</f>
        <v>2.4576899063475546</v>
      </c>
      <c r="AE17" s="11">
        <f>'LFR Table'!AG132*1.3</f>
        <v>2.4051323828920568</v>
      </c>
      <c r="AF17" s="9"/>
      <c r="AG17" s="9"/>
      <c r="AH17" s="9"/>
      <c r="AI17" s="9"/>
      <c r="AJ17" s="9"/>
      <c r="AK17" s="9"/>
      <c r="AL17" s="9"/>
      <c r="AM17" s="9"/>
      <c r="AN17" s="9"/>
      <c r="AO17" s="9"/>
      <c r="AP17" s="9"/>
      <c r="AR17" s="282" t="s">
        <v>56</v>
      </c>
      <c r="AS17" s="114">
        <v>6.6857142857142868</v>
      </c>
      <c r="AT17" s="114">
        <v>5.3485714285714279</v>
      </c>
      <c r="AU17" s="114">
        <v>4.7542857142857144</v>
      </c>
      <c r="AV17" s="114">
        <v>4.4146938775510201</v>
      </c>
      <c r="AW17" s="114">
        <v>4.2920634920634919</v>
      </c>
      <c r="AX17" s="114">
        <v>4.0661654135338345</v>
      </c>
      <c r="AY17" s="114">
        <v>3.862857142857143</v>
      </c>
      <c r="AZ17" s="114">
        <v>3.6789115646258503</v>
      </c>
      <c r="BA17" s="114">
        <v>3.511688311688312</v>
      </c>
      <c r="BB17" s="114">
        <v>3.3590062111801244</v>
      </c>
      <c r="BC17" s="114">
        <v>3.2190476190476192</v>
      </c>
      <c r="BD17" s="114">
        <v>3.0902857142857143</v>
      </c>
      <c r="BE17" s="114">
        <v>2.9714285714285715</v>
      </c>
      <c r="BF17" s="114">
        <v>2.8628363636363638</v>
      </c>
      <c r="BG17" s="114">
        <v>2.7917730496453905</v>
      </c>
      <c r="BH17" s="114">
        <v>2.7241522491349484</v>
      </c>
      <c r="BJ17" s="97">
        <f t="shared" ref="BJ17:BY17" si="1">AS17/K17</f>
        <v>1.2380952380952381</v>
      </c>
      <c r="BK17" s="97">
        <f t="shared" si="1"/>
        <v>1.1196428571428567</v>
      </c>
      <c r="BL17" s="97">
        <f t="shared" si="1"/>
        <v>1.0754578754578754</v>
      </c>
      <c r="BM17" s="97">
        <f t="shared" si="1"/>
        <v>1.0272108843537413</v>
      </c>
      <c r="BN17" s="97">
        <f t="shared" si="1"/>
        <v>1.0264550264550265</v>
      </c>
      <c r="BO17" s="97">
        <f t="shared" si="1"/>
        <v>1.0250626566416041</v>
      </c>
      <c r="BP17" s="97">
        <f t="shared" si="1"/>
        <v>1.0238095238095239</v>
      </c>
      <c r="BQ17" s="97">
        <f t="shared" si="1"/>
        <v>1.0226757369614512</v>
      </c>
      <c r="BR17" s="97">
        <f t="shared" si="1"/>
        <v>1.0216450216450217</v>
      </c>
      <c r="BS17" s="97">
        <f t="shared" si="1"/>
        <v>1.020703933747412</v>
      </c>
      <c r="BT17" s="97">
        <f t="shared" si="1"/>
        <v>1.0198412698412698</v>
      </c>
      <c r="BU17" s="97">
        <f t="shared" si="1"/>
        <v>0.5206459627329193</v>
      </c>
      <c r="BV17" s="97">
        <f t="shared" si="1"/>
        <v>1.0183150183150182</v>
      </c>
      <c r="BW17" s="97">
        <f t="shared" si="1"/>
        <v>1.012121212121212</v>
      </c>
      <c r="BX17" s="97">
        <f t="shared" si="1"/>
        <v>1.011820330969267</v>
      </c>
      <c r="BY17" s="97">
        <f t="shared" si="1"/>
        <v>1.0115340253748559</v>
      </c>
    </row>
    <row r="18" spans="2:77" x14ac:dyDescent="0.2">
      <c r="B18" s="178" t="s">
        <v>144</v>
      </c>
      <c r="C18" s="11" t="str">
        <f>'LFR Table'!E133</f>
        <v>Truck 6</v>
      </c>
      <c r="D18" s="11" t="str">
        <f>'LFR Table'!F133</f>
        <v>Truck 6</v>
      </c>
      <c r="E18" s="11" t="str">
        <f>'LFR Table'!G133</f>
        <v>Truck 6</v>
      </c>
      <c r="F18" s="11" t="str">
        <f>'LFR Table'!H133</f>
        <v>Truck 6</v>
      </c>
      <c r="G18" s="11" t="str">
        <f>'LFR Table'!I133</f>
        <v>Truck 6</v>
      </c>
      <c r="H18" s="11" t="str">
        <f>'LFR Table'!J133</f>
        <v>Truck 6</v>
      </c>
      <c r="I18" s="11" t="str">
        <f>'LFR Table'!K133</f>
        <v>Truck 6</v>
      </c>
      <c r="J18" s="11" t="str">
        <f>'LFR Table'!L133</f>
        <v>Truck 6</v>
      </c>
      <c r="K18" s="11" t="str">
        <f>'LFR Table'!M133</f>
        <v>Truck 6</v>
      </c>
      <c r="L18" s="11" t="str">
        <f>'LFR Table'!N133</f>
        <v>Truck 6</v>
      </c>
      <c r="M18" s="11" t="str">
        <f>'LFR Table'!O133</f>
        <v>Truck 17</v>
      </c>
      <c r="N18" s="11" t="str">
        <f>'LFR Table'!P133</f>
        <v>Truck 17</v>
      </c>
      <c r="O18" s="11" t="str">
        <f>'LFR Table'!Q133</f>
        <v>Truck 17</v>
      </c>
      <c r="P18" s="11" t="str">
        <f>'LFR Table'!R133</f>
        <v>Truck 17</v>
      </c>
      <c r="Q18" s="11" t="str">
        <f>'LFR Table'!S133</f>
        <v>Truck 17</v>
      </c>
      <c r="R18" s="11" t="str">
        <f>'LFR Table'!T133</f>
        <v>Truck 17</v>
      </c>
      <c r="S18" s="11" t="str">
        <f>'LFR Table'!U133</f>
        <v>Truck 17</v>
      </c>
      <c r="T18" s="248" t="str">
        <f>'LFR Table'!V133</f>
        <v>Truck 17</v>
      </c>
      <c r="U18" s="11" t="str">
        <f>'LFR Table'!W133</f>
        <v>Truck 17</v>
      </c>
      <c r="V18" s="11" t="str">
        <f>'LFR Table'!X133</f>
        <v>Truck 17</v>
      </c>
      <c r="W18" s="11" t="str">
        <f>'LFR Table'!Y133</f>
        <v>Truck 17</v>
      </c>
      <c r="X18" s="11" t="str">
        <f>'LFR Table'!Z133</f>
        <v>Truck 17</v>
      </c>
      <c r="Y18" s="11" t="str">
        <f>'LFR Table'!AA133</f>
        <v>Truck 17</v>
      </c>
      <c r="Z18" s="11" t="str">
        <f>'LFR Table'!AB133</f>
        <v>Truck 17</v>
      </c>
      <c r="AA18" s="11" t="str">
        <f>'LFR Table'!AC133</f>
        <v>Truck 17</v>
      </c>
      <c r="AB18" s="11" t="str">
        <f>'LFR Table'!AD133</f>
        <v>Truck 17</v>
      </c>
      <c r="AC18" s="11" t="str">
        <f>'LFR Table'!AE133</f>
        <v>Truck 17</v>
      </c>
      <c r="AD18" s="11" t="str">
        <f>'LFR Table'!AF133</f>
        <v>Truck 17</v>
      </c>
      <c r="AE18" s="11" t="str">
        <f>'LFR Table'!AG133</f>
        <v>Truck 17</v>
      </c>
      <c r="AF18" s="9"/>
      <c r="AG18" s="9"/>
      <c r="AH18" s="9"/>
      <c r="AI18" s="9"/>
      <c r="AJ18" s="9"/>
      <c r="AK18" s="9"/>
      <c r="AL18" s="9"/>
      <c r="AM18" s="9"/>
      <c r="AN18" s="9"/>
      <c r="AO18" s="9"/>
      <c r="AP18" s="9"/>
      <c r="AR18" s="284">
        <v>0</v>
      </c>
      <c r="AS18" s="114" t="s">
        <v>15</v>
      </c>
      <c r="AT18" s="114" t="s">
        <v>15</v>
      </c>
      <c r="AU18" s="114" t="s">
        <v>15</v>
      </c>
      <c r="AV18" s="114" t="s">
        <v>23</v>
      </c>
      <c r="AW18" s="114" t="s">
        <v>23</v>
      </c>
      <c r="AX18" s="114" t="s">
        <v>23</v>
      </c>
      <c r="AY18" s="114" t="s">
        <v>23</v>
      </c>
      <c r="AZ18" s="114" t="s">
        <v>23</v>
      </c>
      <c r="BA18" s="114" t="s">
        <v>23</v>
      </c>
      <c r="BB18" s="114" t="s">
        <v>23</v>
      </c>
      <c r="BC18" s="114" t="s">
        <v>23</v>
      </c>
      <c r="BD18" s="114" t="s">
        <v>23</v>
      </c>
      <c r="BE18" s="114" t="s">
        <v>23</v>
      </c>
      <c r="BF18" s="114" t="s">
        <v>23</v>
      </c>
      <c r="BG18" s="114" t="s">
        <v>23</v>
      </c>
      <c r="BH18" s="114" t="s">
        <v>23</v>
      </c>
    </row>
    <row r="19" spans="2:77" x14ac:dyDescent="0.2">
      <c r="B19" s="177" t="str">
        <f>'LFR Table'!D134</f>
        <v>3 Unit</v>
      </c>
      <c r="C19" s="11">
        <f>'LFR Table'!E134*1.3</f>
        <v>28.08</v>
      </c>
      <c r="D19" s="11">
        <f>'LFR Table'!F134*1.3</f>
        <v>18.413114754098359</v>
      </c>
      <c r="E19" s="11">
        <f>'LFR Table'!G134*1.3</f>
        <v>13.697560975609754</v>
      </c>
      <c r="F19" s="11">
        <f>'LFR Table'!H134*1.3</f>
        <v>10.904854368932039</v>
      </c>
      <c r="G19" s="11">
        <f>'LFR Table'!I134*1.3</f>
        <v>9.0580645161290327</v>
      </c>
      <c r="H19" s="11">
        <f>'LFR Table'!J134*1.3</f>
        <v>7.7462068965517235</v>
      </c>
      <c r="I19" s="11">
        <f>'LFR Table'!K134*1.3</f>
        <v>6.766265060240964</v>
      </c>
      <c r="J19" s="11">
        <f>'LFR Table'!L134*1.3</f>
        <v>6.0064171122994656</v>
      </c>
      <c r="K19" s="11">
        <f>'LFR Table'!M134*1.3</f>
        <v>5.4</v>
      </c>
      <c r="L19" s="11">
        <f>'LFR Table'!N134*1.3</f>
        <v>4.7770334928229676</v>
      </c>
      <c r="M19" s="11">
        <f>'LFR Table'!O134*1.3</f>
        <v>4.3408695652173916</v>
      </c>
      <c r="N19" s="11">
        <f>'LFR Table'!P134*1.3</f>
        <v>3.9776892430278892</v>
      </c>
      <c r="O19" s="11">
        <f>'LFR Table'!Q134*1.3</f>
        <v>3.6872727272727275</v>
      </c>
      <c r="P19" s="11">
        <f>'LFR Table'!R134*1.3</f>
        <v>3.3659751037344394</v>
      </c>
      <c r="Q19" s="11">
        <f>'LFR Table'!S134*1.3</f>
        <v>3.2117647058823531</v>
      </c>
      <c r="R19" s="11">
        <f>'LFR Table'!T134*1.3</f>
        <v>3.1240572171651495</v>
      </c>
      <c r="S19" s="11">
        <f>'LFR Table'!U134*1.3</f>
        <v>3.0410126582278481</v>
      </c>
      <c r="T19" s="11">
        <f>'LFR Table'!V134*1.3</f>
        <v>2.9622688039457463</v>
      </c>
      <c r="U19" s="11">
        <f>'LFR Table'!W134*1.3</f>
        <v>2.8875000000000002</v>
      </c>
      <c r="V19" s="11">
        <f>'LFR Table'!X134*1.3</f>
        <v>2.8164126611957796</v>
      </c>
      <c r="W19" s="11">
        <f>'LFR Table'!Y134*1.3</f>
        <v>2.7487414187643027</v>
      </c>
      <c r="X19" s="11">
        <f>'LFR Table'!Z134*1.3</f>
        <v>2.6842458100558662</v>
      </c>
      <c r="Y19" s="11">
        <f>'LFR Table'!AA134*1.3</f>
        <v>2.6227074235807861</v>
      </c>
      <c r="Z19" s="11">
        <f>'LFR Table'!AB134*1.3</f>
        <v>2.5639274279615796</v>
      </c>
      <c r="AA19" s="11">
        <f>'LFR Table'!AC134*1.3</f>
        <v>2.5077244258872655</v>
      </c>
      <c r="AB19" s="11">
        <f>'LFR Table'!AD134*1.3</f>
        <v>2.4539325842696633</v>
      </c>
      <c r="AC19" s="11">
        <f>'LFR Table'!AE134*1.3</f>
        <v>2.4024000000000001</v>
      </c>
      <c r="AD19" s="11">
        <f>'LFR Table'!AF134*1.3</f>
        <v>2.3529872673849166</v>
      </c>
      <c r="AE19" s="11">
        <f>'LFR Table'!AG134*1.3</f>
        <v>2.3055662188099806</v>
      </c>
      <c r="AF19" s="9"/>
      <c r="AG19" s="9"/>
      <c r="AH19" s="9"/>
      <c r="AI19" s="9"/>
      <c r="AJ19" s="9"/>
      <c r="AK19" s="9"/>
      <c r="AL19" s="9"/>
      <c r="AM19" s="9"/>
      <c r="AN19" s="9"/>
      <c r="AO19" s="9"/>
      <c r="AP19" s="9"/>
      <c r="AR19" s="282" t="s">
        <v>57</v>
      </c>
      <c r="AS19" s="114">
        <v>6.6857142857142868</v>
      </c>
      <c r="AT19" s="114">
        <v>5.3485714285714279</v>
      </c>
      <c r="AU19" s="114">
        <v>4.7542857142857144</v>
      </c>
      <c r="AV19" s="114">
        <v>4.3220779220779226</v>
      </c>
      <c r="AW19" s="114">
        <v>3.961904761904762</v>
      </c>
      <c r="AX19" s="114">
        <v>3.511688311688312</v>
      </c>
      <c r="AY19" s="114">
        <v>3.2552845528455285</v>
      </c>
      <c r="AZ19" s="114">
        <v>3.1652173913043482</v>
      </c>
      <c r="BA19" s="114">
        <v>3.08</v>
      </c>
      <c r="BB19" s="114">
        <v>2.9992509363295881</v>
      </c>
      <c r="BC19" s="114">
        <v>2.9226277372262772</v>
      </c>
      <c r="BD19" s="114">
        <v>2.8498220640569398</v>
      </c>
      <c r="BE19" s="114">
        <v>2.7805555555555554</v>
      </c>
      <c r="BF19" s="114">
        <v>2.7145762711864405</v>
      </c>
      <c r="BG19" s="114">
        <v>2.6516556291390732</v>
      </c>
      <c r="BH19" s="114">
        <v>2.5915857605177997</v>
      </c>
      <c r="BJ19" s="97">
        <f t="shared" ref="BJ19:BY19" si="2">AS19/K19</f>
        <v>1.2380952380952381</v>
      </c>
      <c r="BK19" s="97">
        <f t="shared" si="2"/>
        <v>1.1196428571428567</v>
      </c>
      <c r="BL19" s="97">
        <f t="shared" si="2"/>
        <v>1.0952380952380951</v>
      </c>
      <c r="BM19" s="97">
        <f t="shared" si="2"/>
        <v>1.0865800865800865</v>
      </c>
      <c r="BN19" s="97">
        <f t="shared" si="2"/>
        <v>1.0744810744810744</v>
      </c>
      <c r="BO19" s="97">
        <f t="shared" si="2"/>
        <v>1.0432900432900436</v>
      </c>
      <c r="BP19" s="97">
        <f t="shared" si="2"/>
        <v>1.013550135501355</v>
      </c>
      <c r="BQ19" s="97">
        <f t="shared" si="2"/>
        <v>1.0131752305665351</v>
      </c>
      <c r="BR19" s="97">
        <f t="shared" si="2"/>
        <v>1.0128205128205128</v>
      </c>
      <c r="BS19" s="97">
        <f t="shared" si="2"/>
        <v>1.0124843945068662</v>
      </c>
      <c r="BT19" s="97">
        <f t="shared" si="2"/>
        <v>1.0121654501216544</v>
      </c>
      <c r="BU19" s="97">
        <f t="shared" si="2"/>
        <v>1.0118623962040334</v>
      </c>
      <c r="BV19" s="97">
        <f t="shared" si="2"/>
        <v>1.0115740740740737</v>
      </c>
      <c r="BW19" s="97">
        <f t="shared" si="2"/>
        <v>1.0112994350282485</v>
      </c>
      <c r="BX19" s="97">
        <f t="shared" si="2"/>
        <v>1.011037527593819</v>
      </c>
      <c r="BY19" s="97">
        <f t="shared" si="2"/>
        <v>1.0107874865156419</v>
      </c>
    </row>
    <row r="20" spans="2:77" x14ac:dyDescent="0.2">
      <c r="B20" s="178" t="s">
        <v>144</v>
      </c>
      <c r="C20" s="11" t="str">
        <f>'LFR Table'!E135</f>
        <v>Truck 19</v>
      </c>
      <c r="D20" s="11" t="str">
        <f>'LFR Table'!F135</f>
        <v>Truck 19</v>
      </c>
      <c r="E20" s="11" t="str">
        <f>'LFR Table'!G135</f>
        <v>Truck 19</v>
      </c>
      <c r="F20" s="11" t="str">
        <f>'LFR Table'!H135</f>
        <v>Truck 19</v>
      </c>
      <c r="G20" s="11" t="str">
        <f>'LFR Table'!I135</f>
        <v>Truck 19</v>
      </c>
      <c r="H20" s="11" t="str">
        <f>'LFR Table'!J135</f>
        <v>Truck 19</v>
      </c>
      <c r="I20" s="11" t="str">
        <f>'LFR Table'!K135</f>
        <v>Truck 19</v>
      </c>
      <c r="J20" s="11" t="str">
        <f>'LFR Table'!L135</f>
        <v>Truck 19</v>
      </c>
      <c r="K20" s="11" t="str">
        <f>'LFR Table'!M135</f>
        <v>Truck 19</v>
      </c>
      <c r="L20" s="11" t="str">
        <f>'LFR Table'!N135</f>
        <v>Truck 19</v>
      </c>
      <c r="M20" s="11" t="str">
        <f>'LFR Table'!O135</f>
        <v>Truck 19</v>
      </c>
      <c r="N20" s="11" t="str">
        <f>'LFR Table'!P135</f>
        <v>Truck 19</v>
      </c>
      <c r="O20" s="11" t="str">
        <f>'LFR Table'!Q135</f>
        <v>Truck 22</v>
      </c>
      <c r="P20" s="11" t="str">
        <f>'LFR Table'!R135</f>
        <v>Truck 22</v>
      </c>
      <c r="Q20" s="11" t="str">
        <f>'LFR Table'!S135</f>
        <v>Truck 23</v>
      </c>
      <c r="R20" s="11" t="str">
        <f>'LFR Table'!T135</f>
        <v>Truck 23</v>
      </c>
      <c r="S20" s="11" t="str">
        <f>'LFR Table'!U135</f>
        <v>Truck 23</v>
      </c>
      <c r="T20" s="11" t="str">
        <f>'LFR Table'!V135</f>
        <v>Truck 23</v>
      </c>
      <c r="U20" s="11" t="str">
        <f>'LFR Table'!W135</f>
        <v>Truck 23</v>
      </c>
      <c r="V20" s="11" t="str">
        <f>'LFR Table'!X135</f>
        <v>Truck 23</v>
      </c>
      <c r="W20" s="11" t="str">
        <f>'LFR Table'!Y135</f>
        <v>Truck 23</v>
      </c>
      <c r="X20" s="11" t="str">
        <f>'LFR Table'!Z135</f>
        <v>Truck 23</v>
      </c>
      <c r="Y20" s="11" t="str">
        <f>'LFR Table'!AA135</f>
        <v>Truck 23</v>
      </c>
      <c r="Z20" s="11" t="str">
        <f>'LFR Table'!AB135</f>
        <v>Truck 23</v>
      </c>
      <c r="AA20" s="11" t="str">
        <f>'LFR Table'!AC135</f>
        <v>Truck 23</v>
      </c>
      <c r="AB20" s="11" t="str">
        <f>'LFR Table'!AD135</f>
        <v>Truck 23</v>
      </c>
      <c r="AC20" s="11" t="str">
        <f>'LFR Table'!AE135</f>
        <v>Truck 23</v>
      </c>
      <c r="AD20" s="11" t="str">
        <f>'LFR Table'!AF135</f>
        <v>Truck 23</v>
      </c>
      <c r="AE20" s="11" t="str">
        <f>'LFR Table'!AG135</f>
        <v>Truck 23</v>
      </c>
      <c r="AF20" s="9"/>
      <c r="AG20" s="9"/>
      <c r="AH20" s="9"/>
      <c r="AI20" s="9"/>
      <c r="AJ20" s="9"/>
      <c r="AK20" s="9"/>
      <c r="AL20" s="9"/>
      <c r="AM20" s="9"/>
      <c r="AN20" s="9"/>
      <c r="AO20" s="9"/>
      <c r="AP20" s="9"/>
      <c r="AR20" s="284">
        <v>0</v>
      </c>
      <c r="AS20" s="114" t="s">
        <v>28</v>
      </c>
      <c r="AT20" s="114" t="s">
        <v>28</v>
      </c>
      <c r="AU20" s="114" t="s">
        <v>28</v>
      </c>
      <c r="AV20" s="114" t="s">
        <v>28</v>
      </c>
      <c r="AW20" s="114" t="s">
        <v>28</v>
      </c>
      <c r="AX20" s="114" t="s">
        <v>31</v>
      </c>
      <c r="AY20" s="114" t="s">
        <v>32</v>
      </c>
      <c r="AZ20" s="114" t="s">
        <v>32</v>
      </c>
      <c r="BA20" s="114" t="s">
        <v>32</v>
      </c>
      <c r="BB20" s="114" t="s">
        <v>32</v>
      </c>
      <c r="BC20" s="114" t="s">
        <v>32</v>
      </c>
      <c r="BD20" s="114" t="s">
        <v>32</v>
      </c>
      <c r="BE20" s="114" t="s">
        <v>32</v>
      </c>
      <c r="BF20" s="114" t="s">
        <v>32</v>
      </c>
      <c r="BG20" s="114" t="s">
        <v>32</v>
      </c>
      <c r="BH20" s="114" t="s">
        <v>32</v>
      </c>
    </row>
    <row r="21" spans="2:77" x14ac:dyDescent="0.2">
      <c r="B21" s="28"/>
      <c r="AR21" s="112"/>
      <c r="AS21" s="112"/>
      <c r="AT21" s="112"/>
      <c r="AU21" s="112"/>
      <c r="AV21" s="112"/>
      <c r="AW21" s="112"/>
      <c r="AX21" s="112"/>
      <c r="AY21" s="112"/>
      <c r="AZ21" s="112"/>
      <c r="BA21" s="112"/>
      <c r="BB21" s="112"/>
      <c r="BC21" s="112"/>
      <c r="BD21" s="112"/>
      <c r="BE21" s="112"/>
      <c r="BF21" s="112"/>
      <c r="BG21" s="112"/>
      <c r="BH21" s="112"/>
    </row>
    <row r="22" spans="2:77" x14ac:dyDescent="0.2">
      <c r="B22" s="175" t="s">
        <v>121</v>
      </c>
      <c r="AR22" s="111" t="s">
        <v>121</v>
      </c>
      <c r="AS22" s="112"/>
      <c r="AT22" s="112"/>
      <c r="AU22" s="112"/>
      <c r="AV22" s="112"/>
      <c r="AW22" s="112"/>
      <c r="AX22" s="112"/>
      <c r="AY22" s="112"/>
      <c r="AZ22" s="112"/>
      <c r="BA22" s="112"/>
      <c r="BB22" s="112"/>
      <c r="BC22" s="112"/>
      <c r="BD22" s="112"/>
      <c r="BE22" s="112"/>
      <c r="BF22" s="112"/>
      <c r="BG22" s="112"/>
      <c r="BH22" s="112"/>
    </row>
    <row r="23" spans="2:77" x14ac:dyDescent="0.2">
      <c r="B23" s="28"/>
      <c r="AR23" s="112"/>
      <c r="AS23" s="112"/>
      <c r="AT23" s="112"/>
      <c r="AU23" s="112"/>
      <c r="AV23" s="112"/>
      <c r="AW23" s="112"/>
      <c r="AX23" s="112"/>
      <c r="AY23" s="112"/>
      <c r="AZ23" s="112"/>
      <c r="BA23" s="112"/>
      <c r="BB23" s="112"/>
      <c r="BC23" s="112"/>
      <c r="BD23" s="112"/>
      <c r="BE23" s="112"/>
      <c r="BF23" s="112"/>
      <c r="BG23" s="112"/>
      <c r="BH23" s="112"/>
    </row>
    <row r="24" spans="2:77" x14ac:dyDescent="0.2">
      <c r="B24" s="12" t="str">
        <f>'Overload-LFR'!D109</f>
        <v>Depth (ft)</v>
      </c>
      <c r="C24" s="12">
        <f>'Overload-LFR'!E109</f>
        <v>0</v>
      </c>
      <c r="D24" s="12">
        <f>'Overload-LFR'!F109</f>
        <v>0.25</v>
      </c>
      <c r="E24" s="12">
        <f>'Overload-LFR'!G109</f>
        <v>0.5</v>
      </c>
      <c r="F24" s="12">
        <f>'Overload-LFR'!H109</f>
        <v>0.75</v>
      </c>
      <c r="G24" s="12">
        <f>'Overload-LFR'!I109</f>
        <v>1</v>
      </c>
      <c r="H24" s="12">
        <f>'Overload-LFR'!J109</f>
        <v>1.25</v>
      </c>
      <c r="I24" s="12">
        <f>'Overload-LFR'!K109</f>
        <v>1.5</v>
      </c>
      <c r="J24" s="12">
        <f>'Overload-LFR'!L109</f>
        <v>1.75</v>
      </c>
      <c r="K24" s="12">
        <f>'Overload-LFR'!M109</f>
        <v>2</v>
      </c>
      <c r="L24" s="12">
        <f>'Overload-LFR'!N109</f>
        <v>2.5</v>
      </c>
      <c r="M24" s="12">
        <f>'Overload-LFR'!O109</f>
        <v>3</v>
      </c>
      <c r="N24" s="12">
        <f>'Overload-LFR'!P109</f>
        <v>3.5</v>
      </c>
      <c r="O24" s="12">
        <f>'Overload-LFR'!Q109</f>
        <v>4</v>
      </c>
      <c r="P24" s="12">
        <f>'Overload-LFR'!R109</f>
        <v>5</v>
      </c>
      <c r="Q24" s="12">
        <f>'Overload-LFR'!S109</f>
        <v>6</v>
      </c>
      <c r="R24" s="12">
        <f>'Overload-LFR'!T109</f>
        <v>7</v>
      </c>
      <c r="S24" s="12">
        <f>'Overload-LFR'!U109</f>
        <v>8</v>
      </c>
      <c r="T24" s="12">
        <f>'Overload-LFR'!V109</f>
        <v>9</v>
      </c>
      <c r="U24" s="12">
        <f>'Overload-LFR'!W109</f>
        <v>10</v>
      </c>
      <c r="V24" s="12">
        <f>'Overload-LFR'!X109</f>
        <v>11</v>
      </c>
      <c r="W24" s="12">
        <f>'Overload-LFR'!Y109</f>
        <v>12</v>
      </c>
      <c r="X24" s="12">
        <f>'Overload-LFR'!Z109</f>
        <v>13</v>
      </c>
      <c r="Y24" s="12">
        <f>'Overload-LFR'!AA109</f>
        <v>14</v>
      </c>
      <c r="Z24" s="12">
        <f>'Overload-LFR'!AB109</f>
        <v>15</v>
      </c>
      <c r="AA24" s="12">
        <f>'Overload-LFR'!AC109</f>
        <v>16</v>
      </c>
      <c r="AB24" s="12">
        <f>'Overload-LFR'!AD109</f>
        <v>17</v>
      </c>
      <c r="AC24" s="12">
        <f>'Overload-LFR'!AE109</f>
        <v>18</v>
      </c>
      <c r="AD24" s="12">
        <f>'Overload-LFR'!AF109</f>
        <v>19</v>
      </c>
      <c r="AE24" s="12">
        <f>'Overload-LFR'!AG109</f>
        <v>20</v>
      </c>
      <c r="AF24" s="98"/>
      <c r="AG24" s="98"/>
      <c r="AH24" s="98"/>
      <c r="AI24" s="98"/>
      <c r="AJ24" s="98"/>
      <c r="AK24" s="98"/>
      <c r="AL24" s="98"/>
      <c r="AM24" s="98"/>
      <c r="AN24" s="98"/>
      <c r="AO24" s="98"/>
      <c r="AP24" s="98"/>
      <c r="AQ24" s="98"/>
      <c r="AR24" s="113" t="s">
        <v>58</v>
      </c>
      <c r="AS24" s="113">
        <v>2</v>
      </c>
      <c r="AT24" s="113">
        <v>2.5</v>
      </c>
      <c r="AU24" s="113">
        <v>3</v>
      </c>
      <c r="AV24" s="113">
        <v>3.5</v>
      </c>
      <c r="AW24" s="113">
        <v>4</v>
      </c>
      <c r="AX24" s="113">
        <v>5</v>
      </c>
      <c r="AY24" s="113">
        <v>6</v>
      </c>
      <c r="AZ24" s="113">
        <v>7</v>
      </c>
      <c r="BA24" s="113">
        <v>8</v>
      </c>
      <c r="BB24" s="113">
        <v>9</v>
      </c>
      <c r="BC24" s="113">
        <v>10</v>
      </c>
      <c r="BD24" s="113">
        <v>11</v>
      </c>
      <c r="BE24" s="113">
        <v>12</v>
      </c>
      <c r="BF24" s="113">
        <v>13</v>
      </c>
      <c r="BG24" s="113">
        <v>14</v>
      </c>
      <c r="BH24" s="113">
        <v>15</v>
      </c>
    </row>
    <row r="25" spans="2:77" x14ac:dyDescent="0.2">
      <c r="B25" s="177" t="str">
        <f>'Overload-LFR'!D110</f>
        <v>OverLoad</v>
      </c>
      <c r="C25" s="11">
        <f>'Overload-LFR'!E110*1.3</f>
        <v>93.600000000000009</v>
      </c>
      <c r="D25" s="11">
        <f>'Overload-LFR'!F110*1.3</f>
        <v>61.377049180327866</v>
      </c>
      <c r="E25" s="11">
        <f>'Overload-LFR'!G110*1.3</f>
        <v>45.658536585365852</v>
      </c>
      <c r="F25" s="11">
        <f>'Overload-LFR'!H110*1.3</f>
        <v>36.349514563106794</v>
      </c>
      <c r="G25" s="11">
        <f>'Overload-LFR'!I110*1.3</f>
        <v>30.193548387096772</v>
      </c>
      <c r="H25" s="11">
        <f>'Overload-LFR'!J110*1.3</f>
        <v>25.820689655172416</v>
      </c>
      <c r="I25" s="11">
        <f>'Overload-LFR'!K110*1.3</f>
        <v>22.554216867469879</v>
      </c>
      <c r="J25" s="11">
        <f>'Overload-LFR'!L110*1.3</f>
        <v>20.021390374331549</v>
      </c>
      <c r="K25" s="11">
        <f>'Overload-LFR'!M110*1.3</f>
        <v>18</v>
      </c>
      <c r="L25" s="11">
        <f>'Overload-LFR'!N110*1.3</f>
        <v>14.976000000000003</v>
      </c>
      <c r="M25" s="11">
        <f>'Overload-LFR'!O110*1.3</f>
        <v>12.82191780821918</v>
      </c>
      <c r="N25" s="11">
        <f>'Overload-LFR'!P110*1.3</f>
        <v>11.209580838323355</v>
      </c>
      <c r="O25" s="11">
        <f>'Overload-LFR'!Q110*1.3</f>
        <v>9.9574468085106389</v>
      </c>
      <c r="P25" s="11">
        <f>'Overload-LFR'!R110*1.3</f>
        <v>8.6134969325153374</v>
      </c>
      <c r="Q25" s="11">
        <f>'Overload-LFR'!S110*1.3</f>
        <v>7.6304347826086953</v>
      </c>
      <c r="R25" s="11">
        <f>'Overload-LFR'!T110*1.3</f>
        <v>6.848780487804877</v>
      </c>
      <c r="S25" s="11">
        <f>'Overload-LFR'!U110*1.3</f>
        <v>6.2123893805309729</v>
      </c>
      <c r="T25" s="11">
        <f>'Overload-LFR'!V110*1.3</f>
        <v>5.6842105263157903</v>
      </c>
      <c r="U25" s="11">
        <f>'Overload-LFR'!W110*1.3</f>
        <v>5.3181818181818183</v>
      </c>
      <c r="V25" s="11">
        <f>'Overload-LFR'!X110*1.3</f>
        <v>5.0187667560321723</v>
      </c>
      <c r="W25" s="11">
        <f>'Overload-LFR'!Y110*1.3</f>
        <v>4.7512690355329958</v>
      </c>
      <c r="X25" s="11">
        <f>'Overload-LFR'!Z110*1.3</f>
        <v>4.5108433734939766</v>
      </c>
      <c r="Y25" s="11">
        <f>'Overload-LFR'!AA110*1.3</f>
        <v>4.2935779816513771</v>
      </c>
      <c r="Z25" s="11">
        <f>'Overload-LFR'!AB110*1.3</f>
        <v>4.0962800875273526</v>
      </c>
      <c r="AA25" s="11">
        <f>'Overload-LFR'!AC110*1.3</f>
        <v>3.9163179916317996</v>
      </c>
      <c r="AB25" s="11">
        <f>'Overload-LFR'!AD110*1.3</f>
        <v>3.7515030060120242</v>
      </c>
      <c r="AC25" s="11">
        <f>'Overload-LFR'!AE110*1.3</f>
        <v>3.6</v>
      </c>
      <c r="AD25" s="11">
        <f>'Overload-LFR'!AF110*1.3</f>
        <v>3.4869871043376315</v>
      </c>
      <c r="AE25" s="11">
        <f>'Overload-LFR'!AG110*1.3</f>
        <v>3.4032036613272307</v>
      </c>
      <c r="AF25" s="9"/>
      <c r="AG25" s="9"/>
      <c r="AH25" s="9"/>
      <c r="AI25" s="9"/>
      <c r="AJ25" s="9"/>
      <c r="AK25" s="9"/>
      <c r="AL25" s="9"/>
      <c r="AM25" s="9"/>
      <c r="AN25" s="9"/>
      <c r="AO25" s="9"/>
      <c r="AP25" s="9"/>
      <c r="AR25" s="282" t="s">
        <v>100</v>
      </c>
      <c r="AS25" s="114">
        <v>22.285714285714285</v>
      </c>
      <c r="AT25" s="114">
        <v>17.828571428571429</v>
      </c>
      <c r="AU25" s="114">
        <v>14.857142857142858</v>
      </c>
      <c r="AV25" s="114">
        <v>12.73469387755102</v>
      </c>
      <c r="AW25" s="114">
        <v>11.142857142857142</v>
      </c>
      <c r="AX25" s="114">
        <v>9.3803921568627455</v>
      </c>
      <c r="AY25" s="114">
        <v>8.2482758620689669</v>
      </c>
      <c r="AZ25" s="114">
        <v>7.36</v>
      </c>
      <c r="BA25" s="114">
        <v>6.6444444444444439</v>
      </c>
      <c r="BB25" s="114">
        <v>6.0556962025316459</v>
      </c>
      <c r="BC25" s="114">
        <v>5.5627906976744184</v>
      </c>
      <c r="BD25" s="114">
        <v>5.1570247933884303</v>
      </c>
      <c r="BE25" s="114">
        <v>4.875</v>
      </c>
      <c r="BF25" s="114">
        <v>4.6222222222222218</v>
      </c>
      <c r="BG25" s="114">
        <v>4.394366197183099</v>
      </c>
      <c r="BH25" s="114">
        <v>4.1879194630872485</v>
      </c>
      <c r="BJ25" s="97">
        <f t="shared" ref="BJ25:BY25" si="3">AS25/K25</f>
        <v>1.2380952380952381</v>
      </c>
      <c r="BK25" s="97">
        <f t="shared" si="3"/>
        <v>1.1904761904761902</v>
      </c>
      <c r="BL25" s="97">
        <f t="shared" si="3"/>
        <v>1.1587301587301586</v>
      </c>
      <c r="BM25" s="97">
        <f t="shared" si="3"/>
        <v>1.1360544217687074</v>
      </c>
      <c r="BN25" s="97">
        <f t="shared" si="3"/>
        <v>1.1190476190476188</v>
      </c>
      <c r="BO25" s="97">
        <f t="shared" si="3"/>
        <v>1.0890341321713872</v>
      </c>
      <c r="BP25" s="97">
        <f t="shared" si="3"/>
        <v>1.0809706257982121</v>
      </c>
      <c r="BQ25" s="97">
        <f t="shared" si="3"/>
        <v>1.0746438746438749</v>
      </c>
      <c r="BR25" s="97">
        <f t="shared" si="3"/>
        <v>1.0695473251028806</v>
      </c>
      <c r="BS25" s="97">
        <f t="shared" si="3"/>
        <v>1.0653539615564931</v>
      </c>
      <c r="BT25" s="97">
        <f t="shared" si="3"/>
        <v>1.0459948320413437</v>
      </c>
      <c r="BU25" s="97">
        <f t="shared" si="3"/>
        <v>1.0275482093663912</v>
      </c>
      <c r="BV25" s="97">
        <f t="shared" si="3"/>
        <v>1.0260416666666665</v>
      </c>
      <c r="BW25" s="97">
        <f t="shared" si="3"/>
        <v>1.024691358024691</v>
      </c>
      <c r="BX25" s="97">
        <f t="shared" si="3"/>
        <v>1.0234741784037558</v>
      </c>
      <c r="BY25" s="97">
        <f t="shared" si="3"/>
        <v>1.0223713646532437</v>
      </c>
    </row>
    <row r="26" spans="2:77" x14ac:dyDescent="0.2">
      <c r="B26" s="178" t="s">
        <v>144</v>
      </c>
      <c r="C26" s="11" t="str">
        <f>'Overload-LFR'!E111</f>
        <v>Truck 1</v>
      </c>
      <c r="D26" s="11" t="str">
        <f>'Overload-LFR'!F111</f>
        <v>Truck 1</v>
      </c>
      <c r="E26" s="11" t="str">
        <f>'Overload-LFR'!G111</f>
        <v>Truck 1</v>
      </c>
      <c r="F26" s="11" t="str">
        <f>'Overload-LFR'!H111</f>
        <v>Truck 1</v>
      </c>
      <c r="G26" s="11" t="str">
        <f>'Overload-LFR'!I111</f>
        <v>Truck 1</v>
      </c>
      <c r="H26" s="11" t="str">
        <f>'Overload-LFR'!J111</f>
        <v>Truck 1</v>
      </c>
      <c r="I26" s="11" t="str">
        <f>'Overload-LFR'!K111</f>
        <v>Truck 1</v>
      </c>
      <c r="J26" s="11" t="str">
        <f>'Overload-LFR'!L111</f>
        <v>Truck 1</v>
      </c>
      <c r="K26" s="11" t="str">
        <f>'Overload-LFR'!M111</f>
        <v>Truck 1</v>
      </c>
      <c r="L26" s="11" t="str">
        <f>'Overload-LFR'!N111</f>
        <v>Truck 1</v>
      </c>
      <c r="M26" s="11" t="str">
        <f>'Overload-LFR'!O111</f>
        <v>Truck 1</v>
      </c>
      <c r="N26" s="11" t="str">
        <f>'Overload-LFR'!P111</f>
        <v>Truck 1</v>
      </c>
      <c r="O26" s="11" t="str">
        <f>'Overload-LFR'!Q111</f>
        <v>Truck 1</v>
      </c>
      <c r="P26" s="11" t="str">
        <f>'Overload-LFR'!R111</f>
        <v>Truck 13</v>
      </c>
      <c r="Q26" s="11" t="str">
        <f>'Overload-LFR'!S111</f>
        <v>Truck 13</v>
      </c>
      <c r="R26" s="11" t="str">
        <f>'Overload-LFR'!T111</f>
        <v>Truck 13</v>
      </c>
      <c r="S26" s="11" t="str">
        <f>'Overload-LFR'!U111</f>
        <v>Truck 13</v>
      </c>
      <c r="T26" s="11" t="str">
        <f>'Overload-LFR'!V111</f>
        <v>Truck 13</v>
      </c>
      <c r="U26" s="11" t="str">
        <f>'Overload-LFR'!W111</f>
        <v>Truck 5</v>
      </c>
      <c r="V26" s="11" t="str">
        <f>'Overload-LFR'!X111</f>
        <v>Truck 5</v>
      </c>
      <c r="W26" s="11" t="str">
        <f>'Overload-LFR'!Y111</f>
        <v>Truck 5</v>
      </c>
      <c r="X26" s="11" t="str">
        <f>'Overload-LFR'!Z111</f>
        <v>Truck 5</v>
      </c>
      <c r="Y26" s="11" t="str">
        <f>'Overload-LFR'!AA111</f>
        <v>Truck 5</v>
      </c>
      <c r="Z26" s="11" t="str">
        <f>'Overload-LFR'!AB111</f>
        <v>Truck 5</v>
      </c>
      <c r="AA26" s="11" t="str">
        <f>'Overload-LFR'!AC111</f>
        <v>Truck 5</v>
      </c>
      <c r="AB26" s="11" t="str">
        <f>'Overload-LFR'!AD111</f>
        <v>Truck 5</v>
      </c>
      <c r="AC26" s="11" t="str">
        <f>'Overload-LFR'!AE111</f>
        <v>Truck 5</v>
      </c>
      <c r="AD26" s="11" t="str">
        <f>'Overload-LFR'!AF111</f>
        <v>Truck 12</v>
      </c>
      <c r="AE26" s="11" t="str">
        <f>'Overload-LFR'!AG111</f>
        <v>Truck 12</v>
      </c>
      <c r="AF26" s="9"/>
      <c r="AG26" s="9"/>
      <c r="AH26" s="9"/>
      <c r="AI26" s="9"/>
      <c r="AJ26" s="9"/>
      <c r="AK26" s="9"/>
      <c r="AL26" s="9"/>
      <c r="AM26" s="9"/>
      <c r="AN26" s="9"/>
      <c r="AO26" s="9"/>
      <c r="AP26" s="9"/>
      <c r="AR26" s="283"/>
      <c r="AS26" s="114" t="s">
        <v>7</v>
      </c>
      <c r="AT26" s="114" t="s">
        <v>7</v>
      </c>
      <c r="AU26" s="114" t="s">
        <v>7</v>
      </c>
      <c r="AV26" s="114" t="s">
        <v>7</v>
      </c>
      <c r="AW26" s="114" t="s">
        <v>7</v>
      </c>
      <c r="AX26" s="114" t="s">
        <v>16</v>
      </c>
      <c r="AY26" s="114" t="s">
        <v>16</v>
      </c>
      <c r="AZ26" s="114" t="s">
        <v>16</v>
      </c>
      <c r="BA26" s="114" t="s">
        <v>16</v>
      </c>
      <c r="BB26" s="114" t="s">
        <v>16</v>
      </c>
      <c r="BC26" s="114" t="s">
        <v>16</v>
      </c>
      <c r="BD26" s="114" t="s">
        <v>14</v>
      </c>
      <c r="BE26" s="114" t="s">
        <v>14</v>
      </c>
      <c r="BF26" s="114" t="s">
        <v>14</v>
      </c>
      <c r="BG26" s="114" t="s">
        <v>14</v>
      </c>
      <c r="BH26" s="114" t="s">
        <v>14</v>
      </c>
    </row>
    <row r="27" spans="2:77" x14ac:dyDescent="0.2">
      <c r="B27" s="93"/>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R27" s="115"/>
      <c r="AS27" s="116"/>
      <c r="AT27" s="116"/>
      <c r="AU27" s="116"/>
      <c r="AV27" s="116"/>
      <c r="AW27" s="116"/>
      <c r="AX27" s="116"/>
      <c r="AY27" s="116"/>
      <c r="AZ27" s="116"/>
      <c r="BA27" s="116"/>
      <c r="BB27" s="116"/>
      <c r="BC27" s="116"/>
      <c r="BD27" s="116"/>
      <c r="BE27" s="116"/>
      <c r="BF27" s="116"/>
      <c r="BG27" s="116"/>
      <c r="BH27" s="116"/>
    </row>
    <row r="28" spans="2:77" x14ac:dyDescent="0.2">
      <c r="B28" s="175" t="s">
        <v>122</v>
      </c>
      <c r="AR28" s="111" t="s">
        <v>122</v>
      </c>
      <c r="AS28" s="112"/>
      <c r="AT28" s="112"/>
      <c r="AU28" s="112"/>
      <c r="AV28" s="112"/>
      <c r="AW28" s="112"/>
      <c r="AX28" s="112"/>
      <c r="AY28" s="112"/>
      <c r="AZ28" s="112"/>
      <c r="BA28" s="112"/>
      <c r="BB28" s="112"/>
      <c r="BC28" s="112"/>
      <c r="BD28" s="112"/>
      <c r="BE28" s="112"/>
      <c r="BF28" s="112"/>
      <c r="BG28" s="112"/>
      <c r="BH28" s="112"/>
    </row>
    <row r="29" spans="2:77" x14ac:dyDescent="0.2">
      <c r="B29" s="28"/>
      <c r="AR29" s="112"/>
      <c r="AS29" s="112"/>
      <c r="AT29" s="112"/>
      <c r="AU29" s="112"/>
      <c r="AV29" s="112"/>
      <c r="AW29" s="112"/>
      <c r="AX29" s="112"/>
      <c r="AY29" s="112"/>
      <c r="AZ29" s="112"/>
      <c r="BA29" s="112"/>
      <c r="BB29" s="112"/>
      <c r="BC29" s="112"/>
      <c r="BD29" s="112"/>
      <c r="BE29" s="112"/>
      <c r="BF29" s="112"/>
      <c r="BG29" s="112"/>
      <c r="BH29" s="112"/>
    </row>
    <row r="30" spans="2:77" x14ac:dyDescent="0.2">
      <c r="B30" s="12" t="str">
        <f>'Overload-LFR'!AN109</f>
        <v>Depth (ft)</v>
      </c>
      <c r="C30" s="12">
        <f>'Overload-LFR'!AO109</f>
        <v>0</v>
      </c>
      <c r="D30" s="12">
        <f>'Overload-LFR'!AP109</f>
        <v>0.25</v>
      </c>
      <c r="E30" s="12">
        <f>'Overload-LFR'!AQ109</f>
        <v>0.5</v>
      </c>
      <c r="F30" s="12">
        <f>'Overload-LFR'!AR109</f>
        <v>0.75</v>
      </c>
      <c r="G30" s="12">
        <f>'Overload-LFR'!AS109</f>
        <v>1</v>
      </c>
      <c r="H30" s="12">
        <f>'Overload-LFR'!AT109</f>
        <v>1.25</v>
      </c>
      <c r="I30" s="12">
        <f>'Overload-LFR'!AU109</f>
        <v>1.5</v>
      </c>
      <c r="J30" s="12">
        <f>'Overload-LFR'!AV109</f>
        <v>1.75</v>
      </c>
      <c r="K30" s="12">
        <f>'Overload-LFR'!AW109</f>
        <v>2</v>
      </c>
      <c r="L30" s="12">
        <f>'Overload-LFR'!AX109</f>
        <v>2.5</v>
      </c>
      <c r="M30" s="12">
        <f>'Overload-LFR'!AY109</f>
        <v>3</v>
      </c>
      <c r="N30" s="12">
        <f>'Overload-LFR'!AZ109</f>
        <v>3.5</v>
      </c>
      <c r="O30" s="12">
        <f>'Overload-LFR'!BA109</f>
        <v>4</v>
      </c>
      <c r="P30" s="12">
        <f>'Overload-LFR'!BB109</f>
        <v>5</v>
      </c>
      <c r="Q30" s="12">
        <f>'Overload-LFR'!BC109</f>
        <v>6</v>
      </c>
      <c r="R30" s="12">
        <f>'Overload-LFR'!BD109</f>
        <v>7</v>
      </c>
      <c r="S30" s="12">
        <f>'Overload-LFR'!BE109</f>
        <v>8</v>
      </c>
      <c r="T30" s="12">
        <f>'Overload-LFR'!BF109</f>
        <v>9</v>
      </c>
      <c r="U30" s="12">
        <f>'Overload-LFR'!BG109</f>
        <v>10</v>
      </c>
      <c r="V30" s="12">
        <f>'Overload-LFR'!BH109</f>
        <v>11</v>
      </c>
      <c r="W30" s="12">
        <f>'Overload-LFR'!BI109</f>
        <v>12</v>
      </c>
      <c r="X30" s="12">
        <f>'Overload-LFR'!BJ109</f>
        <v>13</v>
      </c>
      <c r="Y30" s="12">
        <f>'Overload-LFR'!BK109</f>
        <v>14</v>
      </c>
      <c r="Z30" s="12">
        <f>'Overload-LFR'!BL109</f>
        <v>15</v>
      </c>
      <c r="AA30" s="12">
        <f>'Overload-LFR'!BM109</f>
        <v>16</v>
      </c>
      <c r="AB30" s="12">
        <f>'Overload-LFR'!BN109</f>
        <v>17</v>
      </c>
      <c r="AC30" s="12">
        <f>'Overload-LFR'!BO109</f>
        <v>18</v>
      </c>
      <c r="AD30" s="12">
        <f>'Overload-LFR'!BP109</f>
        <v>19</v>
      </c>
      <c r="AE30" s="12">
        <f>'Overload-LFR'!BQ109</f>
        <v>20</v>
      </c>
      <c r="AF30" s="98"/>
      <c r="AG30" s="98"/>
      <c r="AH30" s="98"/>
      <c r="AI30" s="98"/>
      <c r="AJ30" s="98"/>
      <c r="AK30" s="98"/>
      <c r="AL30" s="98"/>
      <c r="AM30" s="98"/>
      <c r="AN30" s="98"/>
      <c r="AO30" s="98"/>
      <c r="AP30" s="98"/>
      <c r="AR30" s="113" t="s">
        <v>58</v>
      </c>
      <c r="AS30" s="113">
        <v>2</v>
      </c>
      <c r="AT30" s="113">
        <v>2.5</v>
      </c>
      <c r="AU30" s="113">
        <v>3</v>
      </c>
      <c r="AV30" s="113">
        <v>3.5</v>
      </c>
      <c r="AW30" s="113">
        <v>4</v>
      </c>
      <c r="AX30" s="113">
        <v>5</v>
      </c>
      <c r="AY30" s="113">
        <v>6</v>
      </c>
      <c r="AZ30" s="113">
        <v>7</v>
      </c>
      <c r="BA30" s="113">
        <v>8</v>
      </c>
      <c r="BB30" s="113">
        <v>9</v>
      </c>
      <c r="BC30" s="113">
        <v>10</v>
      </c>
      <c r="BD30" s="113">
        <v>11</v>
      </c>
      <c r="BE30" s="113">
        <v>12</v>
      </c>
      <c r="BF30" s="113">
        <v>13</v>
      </c>
      <c r="BG30" s="113">
        <v>14</v>
      </c>
      <c r="BH30" s="113">
        <v>15</v>
      </c>
    </row>
    <row r="31" spans="2:77" x14ac:dyDescent="0.2">
      <c r="B31" s="177" t="str">
        <f>'Overload-LFR'!AN110</f>
        <v>OverLoad</v>
      </c>
      <c r="C31" s="11">
        <f>'Overload-LFR'!AO110*1.3</f>
        <v>93.600000000000009</v>
      </c>
      <c r="D31" s="11">
        <f>'Overload-LFR'!AP110*1.3</f>
        <v>61.377049180327866</v>
      </c>
      <c r="E31" s="11">
        <f>'Overload-LFR'!AQ110*1.3</f>
        <v>45.658536585365852</v>
      </c>
      <c r="F31" s="11">
        <f>'Overload-LFR'!AR110*1.3</f>
        <v>36.349514563106794</v>
      </c>
      <c r="G31" s="11">
        <f>'Overload-LFR'!AS110*1.3</f>
        <v>30.193548387096772</v>
      </c>
      <c r="H31" s="11">
        <f>'Overload-LFR'!AT110*1.3</f>
        <v>25.820689655172416</v>
      </c>
      <c r="I31" s="11">
        <f>'Overload-LFR'!AU110*1.3</f>
        <v>22.554216867469879</v>
      </c>
      <c r="J31" s="11">
        <f>'Overload-LFR'!AV110*1.3</f>
        <v>20.021390374331549</v>
      </c>
      <c r="K31" s="11">
        <f>'Overload-LFR'!AW110*1.3</f>
        <v>18</v>
      </c>
      <c r="L31" s="11">
        <f>'Overload-LFR'!AX110*1.3</f>
        <v>14.976000000000003</v>
      </c>
      <c r="M31" s="11">
        <f>'Overload-LFR'!AY110*1.3</f>
        <v>12.82191780821918</v>
      </c>
      <c r="N31" s="11">
        <f>'Overload-LFR'!AZ110*1.3</f>
        <v>11.209580838323355</v>
      </c>
      <c r="O31" s="11">
        <f>'Overload-LFR'!BA110*1.3</f>
        <v>9.9574468085106389</v>
      </c>
      <c r="P31" s="11">
        <f>'Overload-LFR'!BB110*1.3</f>
        <v>8.1391304347826079</v>
      </c>
      <c r="Q31" s="11">
        <f>'Overload-LFR'!BC110*1.3</f>
        <v>6.882352941176471</v>
      </c>
      <c r="R31" s="11">
        <f>'Overload-LFR'!BD110*1.3</f>
        <v>5.9617834394904463</v>
      </c>
      <c r="S31" s="11">
        <f>'Overload-LFR'!BE110*1.3</f>
        <v>5.3840707964601764</v>
      </c>
      <c r="T31" s="11">
        <f>'Overload-LFR'!BF110*1.3</f>
        <v>4.9263157894736853</v>
      </c>
      <c r="U31" s="11">
        <f>'Overload-LFR'!BG110*1.3</f>
        <v>4.6090909090909093</v>
      </c>
      <c r="V31" s="11">
        <f>'Overload-LFR'!BH110*1.3</f>
        <v>4.3495978552278824</v>
      </c>
      <c r="W31" s="11">
        <f>'Overload-LFR'!BI110*1.3</f>
        <v>4.1177664974619299</v>
      </c>
      <c r="X31" s="11">
        <f>'Overload-LFR'!BJ110*1.3</f>
        <v>3.9093975903614466</v>
      </c>
      <c r="Y31" s="11">
        <f>'Overload-LFR'!BK110*1.3</f>
        <v>3.7211009174311935</v>
      </c>
      <c r="Z31" s="11">
        <f>'Overload-LFR'!BL110*1.3</f>
        <v>3.5501094091903727</v>
      </c>
      <c r="AA31" s="11">
        <f>'Overload-LFR'!BM110*1.3</f>
        <v>3.3941422594142261</v>
      </c>
      <c r="AB31" s="11">
        <f>'Overload-LFR'!BN110*1.3</f>
        <v>3.2513026052104212</v>
      </c>
      <c r="AC31" s="11">
        <f>'Overload-LFR'!BO110*1.3</f>
        <v>3.12</v>
      </c>
      <c r="AD31" s="11">
        <f>'Overload-LFR'!BP110*1.3</f>
        <v>2.998890942698706</v>
      </c>
      <c r="AE31" s="11">
        <f>'Overload-LFR'!BQ110*1.3</f>
        <v>2.886832740213523</v>
      </c>
      <c r="AF31" s="9"/>
      <c r="AG31" s="9"/>
      <c r="AH31" s="9"/>
      <c r="AI31" s="9"/>
      <c r="AJ31" s="9"/>
      <c r="AK31" s="9"/>
      <c r="AL31" s="9"/>
      <c r="AM31" s="9"/>
      <c r="AN31" s="9"/>
      <c r="AO31" s="9"/>
      <c r="AP31" s="9"/>
      <c r="AR31" s="282" t="s">
        <v>100</v>
      </c>
      <c r="AS31" s="114">
        <v>22.285714285714285</v>
      </c>
      <c r="AT31" s="114">
        <v>17.828571428571429</v>
      </c>
      <c r="AU31" s="114">
        <v>14.857142857142858</v>
      </c>
      <c r="AV31" s="114">
        <v>12.73469387755102</v>
      </c>
      <c r="AW31" s="114">
        <v>11.142857142857142</v>
      </c>
      <c r="AX31" s="114">
        <v>8.9142857142857146</v>
      </c>
      <c r="AY31" s="114">
        <v>7.4285714285714288</v>
      </c>
      <c r="AZ31" s="114">
        <v>6.3673469387755102</v>
      </c>
      <c r="BA31" s="114">
        <v>5.6333333333333346</v>
      </c>
      <c r="BB31" s="114">
        <v>5.1341772151898741</v>
      </c>
      <c r="BC31" s="114">
        <v>4.7438596491228067</v>
      </c>
      <c r="BD31" s="114">
        <v>4.4694214876033058</v>
      </c>
      <c r="BE31" s="114">
        <v>4.2250000000000005</v>
      </c>
      <c r="BF31" s="114">
        <v>4.0059259259259257</v>
      </c>
      <c r="BG31" s="114">
        <v>3.8084507042253524</v>
      </c>
      <c r="BH31" s="114">
        <v>3.6295302013422819</v>
      </c>
      <c r="BJ31" s="97">
        <f t="shared" ref="BJ31:BY31" si="4">AS31/K31</f>
        <v>1.2380952380952381</v>
      </c>
      <c r="BK31" s="97">
        <f t="shared" si="4"/>
        <v>1.1904761904761902</v>
      </c>
      <c r="BL31" s="97">
        <f t="shared" si="4"/>
        <v>1.1587301587301586</v>
      </c>
      <c r="BM31" s="97">
        <f t="shared" si="4"/>
        <v>1.1360544217687074</v>
      </c>
      <c r="BN31" s="97">
        <f t="shared" si="4"/>
        <v>1.1190476190476188</v>
      </c>
      <c r="BO31" s="97">
        <f t="shared" si="4"/>
        <v>1.0952380952380953</v>
      </c>
      <c r="BP31" s="97">
        <f t="shared" si="4"/>
        <v>1.0793650793650793</v>
      </c>
      <c r="BQ31" s="97">
        <f t="shared" si="4"/>
        <v>1.0680272108843536</v>
      </c>
      <c r="BR31" s="97">
        <f t="shared" si="4"/>
        <v>1.0462962962962967</v>
      </c>
      <c r="BS31" s="97">
        <f t="shared" si="4"/>
        <v>1.0421940928270041</v>
      </c>
      <c r="BT31" s="97">
        <f t="shared" si="4"/>
        <v>1.0292397660818713</v>
      </c>
      <c r="BU31" s="97">
        <f t="shared" si="4"/>
        <v>1.027548209366391</v>
      </c>
      <c r="BV31" s="97">
        <f t="shared" si="4"/>
        <v>1.0260416666666665</v>
      </c>
      <c r="BW31" s="97">
        <f t="shared" si="4"/>
        <v>1.024691358024691</v>
      </c>
      <c r="BX31" s="97">
        <f t="shared" si="4"/>
        <v>1.0234741784037558</v>
      </c>
      <c r="BY31" s="97">
        <f t="shared" si="4"/>
        <v>1.0223713646532437</v>
      </c>
    </row>
    <row r="32" spans="2:77" x14ac:dyDescent="0.2">
      <c r="B32" s="178" t="s">
        <v>144</v>
      </c>
      <c r="C32" s="11" t="str">
        <f>'Overload-LFR'!AO111</f>
        <v>Truck 1</v>
      </c>
      <c r="D32" s="11" t="str">
        <f>'Overload-LFR'!AP111</f>
        <v>Truck 1</v>
      </c>
      <c r="E32" s="11" t="str">
        <f>'Overload-LFR'!AQ111</f>
        <v>Truck 1</v>
      </c>
      <c r="F32" s="11" t="str">
        <f>'Overload-LFR'!AR111</f>
        <v>Truck 1</v>
      </c>
      <c r="G32" s="11" t="str">
        <f>'Overload-LFR'!AS111</f>
        <v>Truck 1</v>
      </c>
      <c r="H32" s="11" t="str">
        <f>'Overload-LFR'!AT111</f>
        <v>Truck 1</v>
      </c>
      <c r="I32" s="11" t="str">
        <f>'Overload-LFR'!AU111</f>
        <v>Truck 1</v>
      </c>
      <c r="J32" s="11" t="str">
        <f>'Overload-LFR'!AV111</f>
        <v>Truck 1</v>
      </c>
      <c r="K32" s="11" t="str">
        <f>'Overload-LFR'!AW111</f>
        <v>Truck 1</v>
      </c>
      <c r="L32" s="11" t="str">
        <f>'Overload-LFR'!AX111</f>
        <v>Truck 1</v>
      </c>
      <c r="M32" s="11" t="str">
        <f>'Overload-LFR'!AY111</f>
        <v>Truck 1</v>
      </c>
      <c r="N32" s="11" t="str">
        <f>'Overload-LFR'!AZ111</f>
        <v>Truck 1</v>
      </c>
      <c r="O32" s="11" t="str">
        <f>'Overload-LFR'!BA111</f>
        <v>Truck 1</v>
      </c>
      <c r="P32" s="11" t="str">
        <f>'Overload-LFR'!BB111</f>
        <v>Truck 1</v>
      </c>
      <c r="Q32" s="11" t="str">
        <f>'Overload-LFR'!BC111</f>
        <v>Truck 1</v>
      </c>
      <c r="R32" s="11" t="str">
        <f>'Overload-LFR'!BD111</f>
        <v>Truck 1</v>
      </c>
      <c r="S32" s="11" t="str">
        <f>'Overload-LFR'!BE111</f>
        <v>Truck 13</v>
      </c>
      <c r="T32" s="11" t="str">
        <f>'Overload-LFR'!BF111</f>
        <v>Truck 13</v>
      </c>
      <c r="U32" s="11" t="str">
        <f>'Overload-LFR'!BG111</f>
        <v>Truck 5</v>
      </c>
      <c r="V32" s="11" t="str">
        <f>'Overload-LFR'!BH111</f>
        <v>Truck 5</v>
      </c>
      <c r="W32" s="11" t="str">
        <f>'Overload-LFR'!BI111</f>
        <v>Truck 5</v>
      </c>
      <c r="X32" s="11" t="str">
        <f>'Overload-LFR'!BJ111</f>
        <v>Truck 5</v>
      </c>
      <c r="Y32" s="11" t="str">
        <f>'Overload-LFR'!BK111</f>
        <v>Truck 5</v>
      </c>
      <c r="Z32" s="11" t="str">
        <f>'Overload-LFR'!BL111</f>
        <v>Truck 5</v>
      </c>
      <c r="AA32" s="11" t="str">
        <f>'Overload-LFR'!BM111</f>
        <v>Truck 5</v>
      </c>
      <c r="AB32" s="11" t="str">
        <f>'Overload-LFR'!BN111</f>
        <v>Truck 5</v>
      </c>
      <c r="AC32" s="11" t="str">
        <f>'Overload-LFR'!BO111</f>
        <v>Truck 5</v>
      </c>
      <c r="AD32" s="11" t="str">
        <f>'Overload-LFR'!BP111</f>
        <v>Truck 5</v>
      </c>
      <c r="AE32" s="11" t="str">
        <f>'Overload-LFR'!BQ111</f>
        <v>Truck 5</v>
      </c>
      <c r="AF32" s="9"/>
      <c r="AG32" s="9"/>
      <c r="AH32" s="9"/>
      <c r="AI32" s="9"/>
      <c r="AJ32" s="9"/>
      <c r="AK32" s="9"/>
      <c r="AL32" s="9"/>
      <c r="AM32" s="9"/>
      <c r="AN32" s="9"/>
      <c r="AO32" s="9"/>
      <c r="AP32" s="9"/>
      <c r="AR32" s="283">
        <v>0</v>
      </c>
      <c r="AS32" s="114" t="s">
        <v>7</v>
      </c>
      <c r="AT32" s="114" t="s">
        <v>7</v>
      </c>
      <c r="AU32" s="114" t="s">
        <v>7</v>
      </c>
      <c r="AV32" s="114" t="s">
        <v>7</v>
      </c>
      <c r="AW32" s="114" t="s">
        <v>7</v>
      </c>
      <c r="AX32" s="114" t="s">
        <v>7</v>
      </c>
      <c r="AY32" s="114" t="s">
        <v>7</v>
      </c>
      <c r="AZ32" s="114" t="s">
        <v>7</v>
      </c>
      <c r="BA32" s="114" t="s">
        <v>25</v>
      </c>
      <c r="BB32" s="114" t="s">
        <v>25</v>
      </c>
      <c r="BC32" s="114" t="s">
        <v>14</v>
      </c>
      <c r="BD32" s="114" t="s">
        <v>14</v>
      </c>
      <c r="BE32" s="114" t="s">
        <v>14</v>
      </c>
      <c r="BF32" s="114" t="s">
        <v>14</v>
      </c>
      <c r="BG32" s="114" t="s">
        <v>14</v>
      </c>
      <c r="BH32" s="114" t="s">
        <v>14</v>
      </c>
    </row>
    <row r="33" spans="1:77" x14ac:dyDescent="0.2">
      <c r="B33" s="93"/>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R33" s="115"/>
      <c r="AS33" s="116"/>
      <c r="AT33" s="116"/>
      <c r="AU33" s="116"/>
      <c r="AV33" s="116"/>
      <c r="AW33" s="116"/>
      <c r="AX33" s="116"/>
      <c r="AY33" s="116"/>
      <c r="AZ33" s="116"/>
      <c r="BA33" s="116"/>
      <c r="BB33" s="116"/>
      <c r="BC33" s="116"/>
      <c r="BD33" s="116"/>
      <c r="BE33" s="116"/>
      <c r="BF33" s="116"/>
      <c r="BG33" s="116"/>
      <c r="BH33" s="116"/>
    </row>
    <row r="34" spans="1:77" x14ac:dyDescent="0.2">
      <c r="B34" s="175" t="s">
        <v>123</v>
      </c>
      <c r="AR34" s="111" t="s">
        <v>123</v>
      </c>
      <c r="AS34" s="112"/>
      <c r="AT34" s="112"/>
      <c r="AU34" s="112"/>
      <c r="AV34" s="112"/>
      <c r="AW34" s="112"/>
      <c r="AX34" s="112"/>
      <c r="AY34" s="112"/>
      <c r="AZ34" s="112"/>
      <c r="BA34" s="112"/>
      <c r="BB34" s="112"/>
      <c r="BC34" s="112"/>
      <c r="BD34" s="112"/>
      <c r="BE34" s="112"/>
      <c r="BF34" s="112"/>
      <c r="BG34" s="112"/>
      <c r="BH34" s="112"/>
    </row>
    <row r="35" spans="1:77" x14ac:dyDescent="0.2">
      <c r="B35" s="28"/>
      <c r="AR35" s="112"/>
      <c r="AS35" s="112"/>
      <c r="AT35" s="112"/>
      <c r="AU35" s="112"/>
      <c r="AV35" s="112"/>
      <c r="AW35" s="112"/>
      <c r="AX35" s="112"/>
      <c r="AY35" s="112"/>
      <c r="AZ35" s="112"/>
      <c r="BA35" s="112"/>
      <c r="BB35" s="112"/>
      <c r="BC35" s="112"/>
      <c r="BD35" s="112"/>
      <c r="BE35" s="112"/>
      <c r="BF35" s="112"/>
      <c r="BG35" s="112"/>
      <c r="BH35" s="112"/>
    </row>
    <row r="36" spans="1:77" x14ac:dyDescent="0.2">
      <c r="B36" s="12" t="str">
        <f>'Overload-LFR'!BX109</f>
        <v>Depth (ft)</v>
      </c>
      <c r="C36" s="12">
        <f>'Overload-LFR'!BY109</f>
        <v>0</v>
      </c>
      <c r="D36" s="12">
        <f>'Overload-LFR'!BZ109</f>
        <v>0.25</v>
      </c>
      <c r="E36" s="12">
        <f>'Overload-LFR'!CA109</f>
        <v>0.5</v>
      </c>
      <c r="F36" s="12">
        <f>'Overload-LFR'!CB109</f>
        <v>0.75</v>
      </c>
      <c r="G36" s="12">
        <f>'Overload-LFR'!CC109</f>
        <v>1</v>
      </c>
      <c r="H36" s="12">
        <f>'Overload-LFR'!CD109</f>
        <v>1.25</v>
      </c>
      <c r="I36" s="12">
        <f>'Overload-LFR'!CE109</f>
        <v>1.5</v>
      </c>
      <c r="J36" s="12">
        <f>'Overload-LFR'!CF109</f>
        <v>1.75</v>
      </c>
      <c r="K36" s="12">
        <f>'Overload-LFR'!CG109</f>
        <v>2</v>
      </c>
      <c r="L36" s="12">
        <f>'Overload-LFR'!CH109</f>
        <v>2.5</v>
      </c>
      <c r="M36" s="12">
        <f>'Overload-LFR'!CI109</f>
        <v>3</v>
      </c>
      <c r="N36" s="12">
        <f>'Overload-LFR'!CJ109</f>
        <v>3.5</v>
      </c>
      <c r="O36" s="12">
        <f>'Overload-LFR'!CK109</f>
        <v>4</v>
      </c>
      <c r="P36" s="12">
        <f>'Overload-LFR'!CL109</f>
        <v>5</v>
      </c>
      <c r="Q36" s="12">
        <f>'Overload-LFR'!CM109</f>
        <v>6</v>
      </c>
      <c r="R36" s="12">
        <f>'Overload-LFR'!CN109</f>
        <v>7</v>
      </c>
      <c r="S36" s="12">
        <f>'Overload-LFR'!CO109</f>
        <v>8</v>
      </c>
      <c r="T36" s="12">
        <f>'Overload-LFR'!CP109</f>
        <v>9</v>
      </c>
      <c r="U36" s="12">
        <f>'Overload-LFR'!CQ109</f>
        <v>10</v>
      </c>
      <c r="V36" s="12">
        <f>'Overload-LFR'!CR109</f>
        <v>11</v>
      </c>
      <c r="W36" s="12">
        <f>'Overload-LFR'!CS109</f>
        <v>12</v>
      </c>
      <c r="X36" s="12">
        <f>'Overload-LFR'!CT109</f>
        <v>13</v>
      </c>
      <c r="Y36" s="12">
        <f>'Overload-LFR'!CU109</f>
        <v>14</v>
      </c>
      <c r="Z36" s="12">
        <f>'Overload-LFR'!CV109</f>
        <v>15</v>
      </c>
      <c r="AA36" s="12">
        <f>'Overload-LFR'!CW109</f>
        <v>16</v>
      </c>
      <c r="AB36" s="12">
        <f>'Overload-LFR'!CX109</f>
        <v>17</v>
      </c>
      <c r="AC36" s="12">
        <f>'Overload-LFR'!CY109</f>
        <v>18</v>
      </c>
      <c r="AD36" s="12">
        <f>'Overload-LFR'!CZ109</f>
        <v>19</v>
      </c>
      <c r="AE36" s="12">
        <f>'Overload-LFR'!DA109</f>
        <v>20</v>
      </c>
      <c r="AF36" s="98"/>
      <c r="AG36" s="98"/>
      <c r="AH36" s="98"/>
      <c r="AI36" s="98"/>
      <c r="AJ36" s="98"/>
      <c r="AK36" s="98"/>
      <c r="AL36" s="98"/>
      <c r="AM36" s="98"/>
      <c r="AN36" s="98"/>
      <c r="AO36" s="98"/>
      <c r="AP36" s="98"/>
      <c r="AR36" s="113" t="s">
        <v>58</v>
      </c>
      <c r="AS36" s="113">
        <v>2</v>
      </c>
      <c r="AT36" s="113">
        <v>2.5</v>
      </c>
      <c r="AU36" s="113">
        <v>3</v>
      </c>
      <c r="AV36" s="113">
        <v>3.5</v>
      </c>
      <c r="AW36" s="113">
        <v>4</v>
      </c>
      <c r="AX36" s="113">
        <v>5</v>
      </c>
      <c r="AY36" s="113">
        <v>6</v>
      </c>
      <c r="AZ36" s="113">
        <v>7</v>
      </c>
      <c r="BA36" s="113">
        <v>8</v>
      </c>
      <c r="BB36" s="113">
        <v>9</v>
      </c>
      <c r="BC36" s="113">
        <v>10</v>
      </c>
      <c r="BD36" s="113">
        <v>11</v>
      </c>
      <c r="BE36" s="113">
        <v>12</v>
      </c>
      <c r="BF36" s="113">
        <v>13</v>
      </c>
      <c r="BG36" s="113">
        <v>14</v>
      </c>
      <c r="BH36" s="113">
        <v>15</v>
      </c>
    </row>
    <row r="37" spans="1:77" x14ac:dyDescent="0.2">
      <c r="B37" s="177" t="str">
        <f>'Overload-LFR'!BX110</f>
        <v>OverLoad</v>
      </c>
      <c r="C37" s="11">
        <f>'Overload-LFR'!BY110*1.3</f>
        <v>93.600000000000009</v>
      </c>
      <c r="D37" s="11">
        <f>'Overload-LFR'!BZ110*1.3</f>
        <v>61.377049180327866</v>
      </c>
      <c r="E37" s="11">
        <f>'Overload-LFR'!CA110*1.3</f>
        <v>45.658536585365852</v>
      </c>
      <c r="F37" s="11">
        <f>'Overload-LFR'!CB110*1.3</f>
        <v>36.349514563106794</v>
      </c>
      <c r="G37" s="11">
        <f>'Overload-LFR'!CC110*1.3</f>
        <v>30.193548387096772</v>
      </c>
      <c r="H37" s="11">
        <f>'Overload-LFR'!CD110*1.3</f>
        <v>25.820689655172416</v>
      </c>
      <c r="I37" s="11">
        <f>'Overload-LFR'!CE110*1.3</f>
        <v>22.554216867469879</v>
      </c>
      <c r="J37" s="11">
        <f>'Overload-LFR'!CF110*1.3</f>
        <v>20.021390374331549</v>
      </c>
      <c r="K37" s="11">
        <f>'Overload-LFR'!CG110*1.3</f>
        <v>18</v>
      </c>
      <c r="L37" s="11">
        <f>'Overload-LFR'!CH110*1.3</f>
        <v>14.976000000000003</v>
      </c>
      <c r="M37" s="11">
        <f>'Overload-LFR'!CI110*1.3</f>
        <v>12.82191780821918</v>
      </c>
      <c r="N37" s="11">
        <f>'Overload-LFR'!CJ110*1.3</f>
        <v>11.209580838323355</v>
      </c>
      <c r="O37" s="11">
        <f>'Overload-LFR'!CK110*1.3</f>
        <v>9.9574468085106389</v>
      </c>
      <c r="P37" s="11">
        <f>'Overload-LFR'!CL110*1.3</f>
        <v>8.1391304347826079</v>
      </c>
      <c r="Q37" s="11">
        <f>'Overload-LFR'!CM110*1.3</f>
        <v>6.882352941176471</v>
      </c>
      <c r="R37" s="11">
        <f>'Overload-LFR'!CN110*1.3</f>
        <v>5.9617834394904463</v>
      </c>
      <c r="S37" s="11">
        <f>'Overload-LFR'!CO110*1.3</f>
        <v>5.2584269662921352</v>
      </c>
      <c r="T37" s="11">
        <f>'Overload-LFR'!CP110*1.3</f>
        <v>4.7035175879396984</v>
      </c>
      <c r="U37" s="11">
        <f>'Overload-LFR'!CQ110*1.3</f>
        <v>4.2545454545454549</v>
      </c>
      <c r="V37" s="11">
        <f>'Overload-LFR'!CR110*1.3</f>
        <v>3.8838174273858921</v>
      </c>
      <c r="W37" s="11">
        <f>'Overload-LFR'!CS110*1.3</f>
        <v>3.5725190839694658</v>
      </c>
      <c r="X37" s="11">
        <f>'Overload-LFR'!CT110*1.3</f>
        <v>3.400382409177821</v>
      </c>
      <c r="Y37" s="11">
        <f>'Overload-LFR'!CU110*1.3</f>
        <v>3.2691176470588243</v>
      </c>
      <c r="Z37" s="11">
        <f>'Overload-LFR'!CV110*1.3</f>
        <v>3.147610619469027</v>
      </c>
      <c r="AA37" s="11">
        <f>'Overload-LFR'!CW110*1.3</f>
        <v>3.0348122866894198</v>
      </c>
      <c r="AB37" s="11">
        <f>'Overload-LFR'!CX110*1.3</f>
        <v>2.9298187808896214</v>
      </c>
      <c r="AC37" s="11">
        <f>'Overload-LFR'!CY110*1.3</f>
        <v>2.8318471337579618</v>
      </c>
      <c r="AD37" s="11">
        <f>'Overload-LFR'!CZ110*1.3</f>
        <v>2.7402157164869028</v>
      </c>
      <c r="AE37" s="11">
        <f>'Overload-LFR'!DA110*1.3</f>
        <v>2.654328358208955</v>
      </c>
      <c r="AF37" s="9"/>
      <c r="AG37" s="9"/>
      <c r="AH37" s="9"/>
      <c r="AI37" s="9"/>
      <c r="AJ37" s="9"/>
      <c r="AK37" s="9"/>
      <c r="AL37" s="9"/>
      <c r="AM37" s="9"/>
      <c r="AN37" s="9"/>
      <c r="AO37" s="9"/>
      <c r="AP37" s="9"/>
      <c r="AR37" s="282" t="s">
        <v>100</v>
      </c>
      <c r="AS37" s="114">
        <v>28.971428571428572</v>
      </c>
      <c r="AT37" s="114">
        <v>23.177142857142858</v>
      </c>
      <c r="AU37" s="114">
        <v>19.314285714285717</v>
      </c>
      <c r="AV37" s="114">
        <v>16.555102040816326</v>
      </c>
      <c r="AW37" s="114">
        <v>14.485714285714286</v>
      </c>
      <c r="AX37" s="114">
        <v>11.588571428571429</v>
      </c>
      <c r="AY37" s="114">
        <v>9.6571428571428584</v>
      </c>
      <c r="AZ37" s="114">
        <v>8.277551020408163</v>
      </c>
      <c r="BA37" s="114">
        <v>7.2428571428571429</v>
      </c>
      <c r="BB37" s="114">
        <v>6.4380952380952383</v>
      </c>
      <c r="BC37" s="114">
        <v>5.7942857142857145</v>
      </c>
      <c r="BD37" s="114">
        <v>5.267532467532468</v>
      </c>
      <c r="BE37" s="114">
        <v>4.8285714285714292</v>
      </c>
      <c r="BF37" s="114">
        <v>4.5066666666666668</v>
      </c>
      <c r="BG37" s="114">
        <v>4.3294382022471902</v>
      </c>
      <c r="BH37" s="114">
        <v>4.1656216216216215</v>
      </c>
      <c r="BJ37" s="97">
        <f t="shared" ref="BJ37:BY37" si="5">AS37/K37</f>
        <v>1.6095238095238096</v>
      </c>
      <c r="BK37" s="97">
        <f t="shared" si="5"/>
        <v>1.5476190476190474</v>
      </c>
      <c r="BL37" s="97">
        <f t="shared" si="5"/>
        <v>1.5063492063492063</v>
      </c>
      <c r="BM37" s="97">
        <f t="shared" si="5"/>
        <v>1.4768707482993195</v>
      </c>
      <c r="BN37" s="97">
        <f t="shared" si="5"/>
        <v>1.4547619047619047</v>
      </c>
      <c r="BO37" s="97">
        <f t="shared" si="5"/>
        <v>1.4238095238095241</v>
      </c>
      <c r="BP37" s="97">
        <f t="shared" si="5"/>
        <v>1.4031746031746033</v>
      </c>
      <c r="BQ37" s="97">
        <f t="shared" si="5"/>
        <v>1.3884353741496598</v>
      </c>
      <c r="BR37" s="97">
        <f t="shared" si="5"/>
        <v>1.3773809523809524</v>
      </c>
      <c r="BS37" s="97">
        <f t="shared" si="5"/>
        <v>1.3687830687830689</v>
      </c>
      <c r="BT37" s="97">
        <f t="shared" si="5"/>
        <v>1.361904761904762</v>
      </c>
      <c r="BU37" s="97">
        <f t="shared" si="5"/>
        <v>1.3562770562770563</v>
      </c>
      <c r="BV37" s="97">
        <f t="shared" si="5"/>
        <v>1.3515873015873017</v>
      </c>
      <c r="BW37" s="97">
        <f t="shared" si="5"/>
        <v>1.3253411306042884</v>
      </c>
      <c r="BX37" s="97">
        <f t="shared" si="5"/>
        <v>1.3243445692883888</v>
      </c>
      <c r="BY37" s="97">
        <f t="shared" si="5"/>
        <v>1.3234234234234232</v>
      </c>
    </row>
    <row r="38" spans="1:77" x14ac:dyDescent="0.2">
      <c r="B38" s="178" t="s">
        <v>144</v>
      </c>
      <c r="C38" s="11" t="str">
        <f>'Overload-LFR'!BY111</f>
        <v>Truck 1</v>
      </c>
      <c r="D38" s="11" t="str">
        <f>'Overload-LFR'!BZ111</f>
        <v>Truck 1</v>
      </c>
      <c r="E38" s="11" t="str">
        <f>'Overload-LFR'!CA111</f>
        <v>Truck 1</v>
      </c>
      <c r="F38" s="11" t="str">
        <f>'Overload-LFR'!CB111</f>
        <v>Truck 1</v>
      </c>
      <c r="G38" s="11" t="str">
        <f>'Overload-LFR'!CC111</f>
        <v>Truck 1</v>
      </c>
      <c r="H38" s="11" t="str">
        <f>'Overload-LFR'!CD111</f>
        <v>Truck 1</v>
      </c>
      <c r="I38" s="11" t="str">
        <f>'Overload-LFR'!CE111</f>
        <v>Truck 1</v>
      </c>
      <c r="J38" s="11" t="str">
        <f>'Overload-LFR'!CF111</f>
        <v>Truck 1</v>
      </c>
      <c r="K38" s="11" t="str">
        <f>'Overload-LFR'!CG111</f>
        <v>Truck 1</v>
      </c>
      <c r="L38" s="11" t="str">
        <f>'Overload-LFR'!CH111</f>
        <v>Truck 1</v>
      </c>
      <c r="M38" s="11" t="str">
        <f>'Overload-LFR'!CI111</f>
        <v>Truck 1</v>
      </c>
      <c r="N38" s="11" t="str">
        <f>'Overload-LFR'!CJ111</f>
        <v>Truck 1</v>
      </c>
      <c r="O38" s="11" t="str">
        <f>'Overload-LFR'!CK111</f>
        <v>Truck 1</v>
      </c>
      <c r="P38" s="11" t="str">
        <f>'Overload-LFR'!CL111</f>
        <v>Truck 1</v>
      </c>
      <c r="Q38" s="11" t="str">
        <f>'Overload-LFR'!CM111</f>
        <v>Truck 1</v>
      </c>
      <c r="R38" s="11" t="str">
        <f>'Overload-LFR'!CN111</f>
        <v>Truck 1</v>
      </c>
      <c r="S38" s="11" t="str">
        <f>'Overload-LFR'!CO111</f>
        <v>Truck 1</v>
      </c>
      <c r="T38" s="11" t="str">
        <f>'Overload-LFR'!CP111</f>
        <v>Truck 1</v>
      </c>
      <c r="U38" s="11" t="str">
        <f>'Overload-LFR'!CQ111</f>
        <v>Truck 1</v>
      </c>
      <c r="V38" s="11" t="str">
        <f>'Overload-LFR'!CR111</f>
        <v>Truck 1</v>
      </c>
      <c r="W38" s="11" t="str">
        <f>'Overload-LFR'!CS111</f>
        <v>Truck 1</v>
      </c>
      <c r="X38" s="11" t="str">
        <f>'Overload-LFR'!CT111</f>
        <v>Truck 3</v>
      </c>
      <c r="Y38" s="11" t="str">
        <f>'Overload-LFR'!CU111</f>
        <v>Truck 3</v>
      </c>
      <c r="Z38" s="11" t="str">
        <f>'Overload-LFR'!CV111</f>
        <v>Truck 3</v>
      </c>
      <c r="AA38" s="11" t="str">
        <f>'Overload-LFR'!CW111</f>
        <v>Truck 3</v>
      </c>
      <c r="AB38" s="11" t="str">
        <f>'Overload-LFR'!CX111</f>
        <v>Truck 3</v>
      </c>
      <c r="AC38" s="11" t="str">
        <f>'Overload-LFR'!CY111</f>
        <v>Truck 3</v>
      </c>
      <c r="AD38" s="11" t="str">
        <f>'Overload-LFR'!CZ111</f>
        <v>Truck 3</v>
      </c>
      <c r="AE38" s="11" t="str">
        <f>'Overload-LFR'!DA111</f>
        <v>Truck 3</v>
      </c>
      <c r="AF38" s="9"/>
      <c r="AG38" s="9"/>
      <c r="AH38" s="9"/>
      <c r="AI38" s="9"/>
      <c r="AJ38" s="9"/>
      <c r="AK38" s="9"/>
      <c r="AL38" s="9"/>
      <c r="AM38" s="9"/>
      <c r="AN38" s="9"/>
      <c r="AO38" s="9"/>
      <c r="AP38" s="9"/>
      <c r="AR38" s="283">
        <v>0</v>
      </c>
      <c r="AS38" s="114" t="s">
        <v>7</v>
      </c>
      <c r="AT38" s="114" t="s">
        <v>7</v>
      </c>
      <c r="AU38" s="114" t="s">
        <v>7</v>
      </c>
      <c r="AV38" s="114" t="s">
        <v>7</v>
      </c>
      <c r="AW38" s="114" t="s">
        <v>7</v>
      </c>
      <c r="AX38" s="114" t="s">
        <v>7</v>
      </c>
      <c r="AY38" s="114" t="s">
        <v>7</v>
      </c>
      <c r="AZ38" s="114" t="s">
        <v>7</v>
      </c>
      <c r="BA38" s="114" t="s">
        <v>7</v>
      </c>
      <c r="BB38" s="114" t="s">
        <v>7</v>
      </c>
      <c r="BC38" s="114" t="s">
        <v>7</v>
      </c>
      <c r="BD38" s="114" t="s">
        <v>7</v>
      </c>
      <c r="BE38" s="114" t="s">
        <v>7</v>
      </c>
      <c r="BF38" s="114" t="s">
        <v>9</v>
      </c>
      <c r="BG38" s="114" t="s">
        <v>9</v>
      </c>
      <c r="BH38" s="114" t="s">
        <v>9</v>
      </c>
    </row>
    <row r="39" spans="1:77" x14ac:dyDescent="0.2">
      <c r="B39" s="93"/>
      <c r="C39" s="93"/>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row>
    <row r="40" spans="1:77" x14ac:dyDescent="0.2">
      <c r="B40" s="93"/>
      <c r="C40" s="93"/>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row>
    <row r="41" spans="1:77" x14ac:dyDescent="0.2">
      <c r="B41" s="93"/>
      <c r="C41" s="93"/>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row>
    <row r="42" spans="1:77" s="110" customFormat="1" x14ac:dyDescent="0.2">
      <c r="B42" s="176"/>
      <c r="C42" s="176"/>
    </row>
    <row r="43" spans="1:77" x14ac:dyDescent="0.2">
      <c r="A43" s="8" t="s">
        <v>44</v>
      </c>
      <c r="B43" s="28"/>
      <c r="C43" s="28"/>
    </row>
    <row r="44" spans="1:77" x14ac:dyDescent="0.2">
      <c r="B44" s="28"/>
      <c r="C44" s="28"/>
    </row>
    <row r="45" spans="1:77" x14ac:dyDescent="0.2">
      <c r="B45" s="175" t="s">
        <v>136</v>
      </c>
      <c r="C45" s="175"/>
    </row>
    <row r="46" spans="1:77" x14ac:dyDescent="0.2">
      <c r="B46" s="175"/>
      <c r="C46" s="175"/>
    </row>
    <row r="47" spans="1:77" x14ac:dyDescent="0.2">
      <c r="B47" s="12" t="str">
        <f>'LRFR Table'!D127</f>
        <v>Depth (ft)</v>
      </c>
      <c r="C47" s="12">
        <f>'LRFR Table'!E127</f>
        <v>0</v>
      </c>
      <c r="D47" s="12">
        <f>'LRFR Table'!F127</f>
        <v>0.25</v>
      </c>
      <c r="E47" s="12">
        <f>'LRFR Table'!G127</f>
        <v>0.5</v>
      </c>
      <c r="F47" s="12">
        <f>'LRFR Table'!H127</f>
        <v>0.75</v>
      </c>
      <c r="G47" s="12">
        <f>'LRFR Table'!I127</f>
        <v>1</v>
      </c>
      <c r="H47" s="12">
        <f>'LRFR Table'!J127</f>
        <v>1.25</v>
      </c>
      <c r="I47" s="12">
        <f>'LRFR Table'!K127</f>
        <v>1.5</v>
      </c>
      <c r="J47" s="12">
        <f>'LRFR Table'!L127</f>
        <v>1.75</v>
      </c>
      <c r="K47" s="12">
        <f>'LRFR Table'!M127</f>
        <v>2</v>
      </c>
      <c r="L47" s="12">
        <f>'LRFR Table'!N127</f>
        <v>2.5</v>
      </c>
      <c r="M47" s="12">
        <f>'LRFR Table'!O127</f>
        <v>3</v>
      </c>
      <c r="N47" s="12">
        <f>'LRFR Table'!P127</f>
        <v>3.5</v>
      </c>
      <c r="O47" s="12">
        <f>'LRFR Table'!Q127</f>
        <v>4</v>
      </c>
      <c r="P47" s="12">
        <f>'LRFR Table'!R127</f>
        <v>5</v>
      </c>
      <c r="Q47" s="12">
        <f>'LRFR Table'!S127</f>
        <v>6</v>
      </c>
      <c r="R47" s="12">
        <f>'LRFR Table'!T127</f>
        <v>7</v>
      </c>
      <c r="S47" s="12">
        <f>'LRFR Table'!U127</f>
        <v>8</v>
      </c>
      <c r="T47" s="12">
        <f>'LRFR Table'!V127</f>
        <v>9</v>
      </c>
      <c r="U47" s="12">
        <f>'LRFR Table'!W127</f>
        <v>10</v>
      </c>
      <c r="V47" s="12">
        <f>'LRFR Table'!X127</f>
        <v>11</v>
      </c>
      <c r="W47" s="12">
        <f>'LRFR Table'!Y127</f>
        <v>12</v>
      </c>
      <c r="X47" s="12">
        <f>'LRFR Table'!Z127</f>
        <v>13</v>
      </c>
      <c r="Y47" s="12">
        <f>'LRFR Table'!AA127</f>
        <v>14</v>
      </c>
      <c r="Z47" s="12">
        <f>'LRFR Table'!AB127</f>
        <v>15</v>
      </c>
      <c r="AA47" s="12">
        <f>'LRFR Table'!AC127</f>
        <v>16</v>
      </c>
      <c r="AB47" s="12">
        <f>'LRFR Table'!AD127</f>
        <v>17</v>
      </c>
      <c r="AC47" s="12">
        <f>'LRFR Table'!AE127</f>
        <v>18</v>
      </c>
      <c r="AD47" s="12">
        <f>'LRFR Table'!AF127</f>
        <v>19</v>
      </c>
      <c r="AE47" s="12">
        <f>'LRFR Table'!AG127</f>
        <v>20</v>
      </c>
    </row>
    <row r="48" spans="1:77" x14ac:dyDescent="0.2">
      <c r="B48" s="177" t="str">
        <f>'LRFR Table'!D128</f>
        <v>HL-93</v>
      </c>
      <c r="C48" s="11">
        <f>'LRFR Table'!E128</f>
        <v>38.4</v>
      </c>
      <c r="D48" s="11">
        <f>'LRFR Table'!F128</f>
        <v>28.550185873605948</v>
      </c>
      <c r="E48" s="11">
        <f>'LRFR Table'!G128</f>
        <v>22.721893491124263</v>
      </c>
      <c r="F48" s="11">
        <f>'LRFR Table'!H128</f>
        <v>18.86977886977887</v>
      </c>
      <c r="G48" s="11">
        <f>'LRFR Table'!I128</f>
        <v>16.134453781512605</v>
      </c>
      <c r="H48" s="11">
        <f>'LRFR Table'!J128</f>
        <v>14.091743119266054</v>
      </c>
      <c r="I48" s="11">
        <f>'LRFR Table'!K128</f>
        <v>12.50814332247557</v>
      </c>
      <c r="J48" s="11">
        <f>'LRFR Table'!L128</f>
        <v>11.244509516837482</v>
      </c>
      <c r="K48" s="11">
        <f>'LRFR Table'!M128</f>
        <v>10.212765957446809</v>
      </c>
      <c r="L48" s="11">
        <f>'LRFR Table'!N128</f>
        <v>8.6292134831460672</v>
      </c>
      <c r="M48" s="11">
        <f>'LRFR Table'!O128</f>
        <v>7.4708171206225682</v>
      </c>
      <c r="N48" s="11">
        <f>'LRFR Table'!P128</f>
        <v>6.5866209262435689</v>
      </c>
      <c r="O48" s="11">
        <f>'LRFR Table'!Q128</f>
        <v>5.8895705521472399</v>
      </c>
      <c r="P48" s="11">
        <f>'LRFR Table'!R128</f>
        <v>4.8607594936708862</v>
      </c>
      <c r="Q48" s="11">
        <f>'LRFR Table'!S128</f>
        <v>4.2613636363636367</v>
      </c>
      <c r="R48" s="11">
        <f>'LRFR Table'!T128</f>
        <v>3.8809831824062098</v>
      </c>
      <c r="S48" s="11">
        <f>'LRFR Table'!U128</f>
        <v>3.5629453681710213</v>
      </c>
      <c r="T48" s="11">
        <f>'LRFR Table'!V128</f>
        <v>3.2930845225027441</v>
      </c>
      <c r="U48" s="11">
        <f>'LRFR Table'!W128</f>
        <v>3.0612244897959178</v>
      </c>
      <c r="V48" s="11">
        <f>'LRFR Table'!X128</f>
        <v>2.8598665395614868</v>
      </c>
      <c r="W48" s="11">
        <f>'LRFR Table'!Y128</f>
        <v>2.6833631484794278</v>
      </c>
      <c r="X48" s="11">
        <f>'LRFR Table'!Z128</f>
        <v>2.5273799494524014</v>
      </c>
      <c r="Y48" s="11">
        <f>'LRFR Table'!AA128</f>
        <v>2.3885350318471343</v>
      </c>
      <c r="Z48" s="11">
        <f>'LRFR Table'!AB128</f>
        <v>2.2641509433962264</v>
      </c>
      <c r="AA48" s="11">
        <f>'LRFR Table'!AC128</f>
        <v>2.1520803443328553</v>
      </c>
      <c r="AB48" s="11">
        <f>'LRFR Table'!AD128</f>
        <v>2.0505809979494192</v>
      </c>
      <c r="AC48" s="11">
        <f>'LRFR Table'!AE128</f>
        <v>1.9582245430809402</v>
      </c>
      <c r="AD48" s="11">
        <f>'LRFR Table'!AF128</f>
        <v>1.8738288569643975</v>
      </c>
      <c r="AE48" s="11">
        <f>'LRFR Table'!AG128</f>
        <v>1.7964071856287427</v>
      </c>
    </row>
    <row r="49" spans="2:42" x14ac:dyDescent="0.2">
      <c r="B49" s="178" t="s">
        <v>143</v>
      </c>
      <c r="C49" s="11" t="str">
        <f>'LRFR Table'!E129</f>
        <v>1-Axle</v>
      </c>
      <c r="D49" s="12" t="str">
        <f>'LRFR Table'!F129</f>
        <v>1-Axle</v>
      </c>
      <c r="E49" s="12" t="str">
        <f>'LRFR Table'!G129</f>
        <v>1-Axle</v>
      </c>
      <c r="F49" s="12" t="str">
        <f>'LRFR Table'!H129</f>
        <v>1-Axle</v>
      </c>
      <c r="G49" s="12" t="str">
        <f>'LRFR Table'!I129</f>
        <v>1-Axle</v>
      </c>
      <c r="H49" s="12" t="str">
        <f>'LRFR Table'!J129</f>
        <v>1-Axle</v>
      </c>
      <c r="I49" s="12" t="str">
        <f>'LRFR Table'!K129</f>
        <v>1-Axle</v>
      </c>
      <c r="J49" s="12" t="str">
        <f>'LRFR Table'!L129</f>
        <v>1-Axle</v>
      </c>
      <c r="K49" s="12" t="str">
        <f>'LRFR Table'!M129</f>
        <v>1-Axle</v>
      </c>
      <c r="L49" s="12" t="str">
        <f>'LRFR Table'!N129</f>
        <v>1-Axle</v>
      </c>
      <c r="M49" s="12" t="str">
        <f>'LRFR Table'!O129</f>
        <v>1-Axle</v>
      </c>
      <c r="N49" s="12" t="str">
        <f>'LRFR Table'!P129</f>
        <v>1-Axle</v>
      </c>
      <c r="O49" s="12" t="str">
        <f>'LRFR Table'!Q129</f>
        <v>1-Axle</v>
      </c>
      <c r="P49" s="12" t="str">
        <f>'LRFR Table'!R129</f>
        <v>1-Axle</v>
      </c>
      <c r="Q49" s="12" t="str">
        <f>'LRFR Table'!S129</f>
        <v>Tandem</v>
      </c>
      <c r="R49" s="12" t="str">
        <f>'LRFR Table'!T129</f>
        <v>Tandem</v>
      </c>
      <c r="S49" s="12" t="str">
        <f>'LRFR Table'!U129</f>
        <v>Tandem</v>
      </c>
      <c r="T49" s="12" t="str">
        <f>'LRFR Table'!V129</f>
        <v>Tandem</v>
      </c>
      <c r="U49" s="12" t="str">
        <f>'LRFR Table'!W129</f>
        <v>Tandem</v>
      </c>
      <c r="V49" s="12" t="str">
        <f>'LRFR Table'!X129</f>
        <v>Tandem</v>
      </c>
      <c r="W49" s="12" t="str">
        <f>'LRFR Table'!Y129</f>
        <v>Tandem</v>
      </c>
      <c r="X49" s="12" t="str">
        <f>'LRFR Table'!Z129</f>
        <v>Tandem</v>
      </c>
      <c r="Y49" s="12" t="str">
        <f>'LRFR Table'!AA129</f>
        <v>Tandem</v>
      </c>
      <c r="Z49" s="12" t="str">
        <f>'LRFR Table'!AB129</f>
        <v>Tandem</v>
      </c>
      <c r="AA49" s="12" t="str">
        <f>'LRFR Table'!AC129</f>
        <v>Tandem</v>
      </c>
      <c r="AB49" s="12" t="str">
        <f>'LRFR Table'!AD129</f>
        <v>Tandem</v>
      </c>
      <c r="AC49" s="12" t="str">
        <f>'LRFR Table'!AE129</f>
        <v>Tandem</v>
      </c>
      <c r="AD49" s="12" t="str">
        <f>'LRFR Table'!AF129</f>
        <v>Tandem</v>
      </c>
      <c r="AE49" s="12" t="str">
        <f>'LRFR Table'!AG129</f>
        <v>Tandem</v>
      </c>
    </row>
    <row r="50" spans="2:42" x14ac:dyDescent="0.2">
      <c r="B50" s="237" t="s">
        <v>152</v>
      </c>
      <c r="C50" s="11">
        <v>0.83333333333333337</v>
      </c>
      <c r="D50" s="11">
        <v>1.1208333333333333</v>
      </c>
      <c r="E50" s="11">
        <v>1.4083333333333332</v>
      </c>
      <c r="F50" s="11">
        <v>1.6958333333333333</v>
      </c>
      <c r="G50" s="11">
        <v>1.9833333333333334</v>
      </c>
      <c r="H50" s="11">
        <v>2.2708333333333335</v>
      </c>
      <c r="I50" s="11">
        <v>2.5583333333333331</v>
      </c>
      <c r="J50" s="11">
        <v>2.8458333333333332</v>
      </c>
      <c r="K50" s="11">
        <v>3.1333333333333333</v>
      </c>
      <c r="L50" s="11">
        <v>3.7083333333333335</v>
      </c>
      <c r="M50" s="11">
        <v>4.2833333333333332</v>
      </c>
      <c r="N50" s="11">
        <v>4.8583333333333325</v>
      </c>
      <c r="O50" s="11">
        <v>5.4333333333333327</v>
      </c>
      <c r="P50" s="11">
        <v>6.583333333333333</v>
      </c>
      <c r="Q50" s="11">
        <v>11.733333333333333</v>
      </c>
      <c r="R50" s="11">
        <v>12.883333333333333</v>
      </c>
      <c r="S50" s="11">
        <v>14.033333333333331</v>
      </c>
      <c r="T50" s="11">
        <v>15.183333333333334</v>
      </c>
      <c r="U50" s="11">
        <v>16.333333333333332</v>
      </c>
      <c r="V50" s="11">
        <v>17.483333333333331</v>
      </c>
      <c r="W50" s="11">
        <v>18.633333333333333</v>
      </c>
      <c r="X50" s="11">
        <v>19.783333333333331</v>
      </c>
      <c r="Y50" s="11">
        <v>20.93333333333333</v>
      </c>
      <c r="Z50" s="11">
        <v>22.083333333333332</v>
      </c>
      <c r="AA50" s="11">
        <v>23.233333333333331</v>
      </c>
      <c r="AB50" s="11">
        <v>24.383333333333329</v>
      </c>
      <c r="AC50" s="11">
        <v>25.533333333333331</v>
      </c>
      <c r="AD50" s="11">
        <v>26.68333333333333</v>
      </c>
      <c r="AE50" s="11">
        <v>27.833333333333332</v>
      </c>
    </row>
    <row r="51" spans="2:42" x14ac:dyDescent="0.2">
      <c r="B51" s="93"/>
      <c r="C51" s="98"/>
      <c r="D51" s="98"/>
      <c r="E51" s="98"/>
      <c r="F51" s="98"/>
      <c r="G51" s="98"/>
      <c r="H51" s="98"/>
      <c r="I51" s="98"/>
      <c r="J51" s="98"/>
      <c r="K51" s="98"/>
      <c r="L51" s="98"/>
      <c r="M51" s="98"/>
      <c r="N51" s="98"/>
      <c r="O51" s="98"/>
      <c r="P51" s="98"/>
      <c r="Q51" s="98"/>
      <c r="R51" s="98"/>
      <c r="S51" s="98"/>
      <c r="T51" s="98"/>
      <c r="U51" s="98"/>
      <c r="V51" s="98"/>
      <c r="W51" s="98"/>
      <c r="X51" s="98"/>
      <c r="Y51" s="98"/>
      <c r="Z51" s="98"/>
      <c r="AA51" s="98"/>
      <c r="AB51" s="98"/>
      <c r="AC51" s="98"/>
      <c r="AD51" s="98"/>
      <c r="AE51" s="98"/>
    </row>
    <row r="52" spans="2:42" x14ac:dyDescent="0.2">
      <c r="B52" s="175" t="s">
        <v>137</v>
      </c>
    </row>
    <row r="53" spans="2:42" x14ac:dyDescent="0.2">
      <c r="B53" s="28"/>
    </row>
    <row r="54" spans="2:42" x14ac:dyDescent="0.2">
      <c r="B54" s="12" t="str">
        <f>'LRFR Table'!D190</f>
        <v>Depth (ft)</v>
      </c>
      <c r="C54" s="12">
        <f>'LRFR Table'!E190</f>
        <v>0</v>
      </c>
      <c r="D54" s="12">
        <f>'LRFR Table'!F190</f>
        <v>0.25</v>
      </c>
      <c r="E54" s="12">
        <f>'LRFR Table'!G190</f>
        <v>0.5</v>
      </c>
      <c r="F54" s="12">
        <f>'LRFR Table'!H190</f>
        <v>0.75</v>
      </c>
      <c r="G54" s="12">
        <f>'LRFR Table'!I190</f>
        <v>1</v>
      </c>
      <c r="H54" s="12">
        <f>'LRFR Table'!J190</f>
        <v>1.25</v>
      </c>
      <c r="I54" s="12">
        <f>'LRFR Table'!K190</f>
        <v>1.5</v>
      </c>
      <c r="J54" s="12">
        <f>'LRFR Table'!L190</f>
        <v>1.75</v>
      </c>
      <c r="K54" s="12">
        <f>'LRFR Table'!M190</f>
        <v>2</v>
      </c>
      <c r="L54" s="12">
        <f>'LRFR Table'!N190</f>
        <v>2.5</v>
      </c>
      <c r="M54" s="12">
        <f>'LRFR Table'!O190</f>
        <v>3</v>
      </c>
      <c r="N54" s="12">
        <f>'LRFR Table'!P190</f>
        <v>3.5</v>
      </c>
      <c r="O54" s="12">
        <f>'LRFR Table'!Q190</f>
        <v>4</v>
      </c>
      <c r="P54" s="12">
        <f>'LRFR Table'!R190</f>
        <v>5</v>
      </c>
      <c r="Q54" s="12">
        <f>'LRFR Table'!S190</f>
        <v>6</v>
      </c>
      <c r="R54" s="12">
        <f>'LRFR Table'!T190</f>
        <v>7</v>
      </c>
      <c r="S54" s="12">
        <f>'LRFR Table'!U190</f>
        <v>8</v>
      </c>
      <c r="T54" s="12">
        <f>'LRFR Table'!V190</f>
        <v>9</v>
      </c>
      <c r="U54" s="12">
        <f>'LRFR Table'!W190</f>
        <v>10</v>
      </c>
      <c r="V54" s="12">
        <f>'LRFR Table'!X190</f>
        <v>11</v>
      </c>
      <c r="W54" s="12">
        <f>'LRFR Table'!Y190</f>
        <v>12</v>
      </c>
      <c r="X54" s="12">
        <f>'LRFR Table'!Z190</f>
        <v>13</v>
      </c>
      <c r="Y54" s="12">
        <f>'LRFR Table'!AA190</f>
        <v>14</v>
      </c>
      <c r="Z54" s="12">
        <f>'LRFR Table'!AB190</f>
        <v>15</v>
      </c>
      <c r="AA54" s="12">
        <f>'LRFR Table'!AC190</f>
        <v>16</v>
      </c>
      <c r="AB54" s="12">
        <f>'LRFR Table'!AD190</f>
        <v>17</v>
      </c>
      <c r="AC54" s="12">
        <f>'LRFR Table'!AE190</f>
        <v>18</v>
      </c>
      <c r="AD54" s="12">
        <f>'LRFR Table'!AF190</f>
        <v>19</v>
      </c>
      <c r="AE54" s="12">
        <f>'LRFR Table'!AG190</f>
        <v>20</v>
      </c>
      <c r="AF54" s="98"/>
      <c r="AG54" s="98"/>
      <c r="AH54" s="98"/>
      <c r="AI54" s="98"/>
      <c r="AJ54" s="98"/>
      <c r="AK54" s="98"/>
      <c r="AL54" s="98"/>
      <c r="AM54" s="98"/>
      <c r="AN54" s="98"/>
      <c r="AO54" s="98"/>
      <c r="AP54" s="98"/>
    </row>
    <row r="55" spans="2:42" x14ac:dyDescent="0.2">
      <c r="B55" s="177" t="str">
        <f>'LRFR Table'!D193</f>
        <v>1 Unit</v>
      </c>
      <c r="C55" s="11">
        <f>'LRFR Table'!E193</f>
        <v>38.879999999999995</v>
      </c>
      <c r="D55" s="11">
        <f>'LRFR Table'!F193</f>
        <v>28.907063197026019</v>
      </c>
      <c r="E55" s="11">
        <f>'LRFR Table'!G193</f>
        <v>23.005917159763317</v>
      </c>
      <c r="F55" s="11">
        <f>'LRFR Table'!H193</f>
        <v>19.105651105651109</v>
      </c>
      <c r="G55" s="11">
        <f>'LRFR Table'!I193</f>
        <v>16.336134453781511</v>
      </c>
      <c r="H55" s="11">
        <f>'LRFR Table'!J193</f>
        <v>14.26788990825688</v>
      </c>
      <c r="I55" s="11">
        <f>'LRFR Table'!K193</f>
        <v>12.664495114006515</v>
      </c>
      <c r="J55" s="11">
        <f>'LRFR Table'!L193</f>
        <v>11.385065885797951</v>
      </c>
      <c r="K55" s="11">
        <f>'LRFR Table'!M193</f>
        <v>10.340425531914894</v>
      </c>
      <c r="L55" s="11">
        <f>'LRFR Table'!N193</f>
        <v>8.7370786516853922</v>
      </c>
      <c r="M55" s="11">
        <f>'LRFR Table'!O193</f>
        <v>7.5642023346303509</v>
      </c>
      <c r="N55" s="11">
        <f>'LRFR Table'!P193</f>
        <v>6.8913260219341979</v>
      </c>
      <c r="O55" s="11">
        <f>'LRFR Table'!Q193</f>
        <v>6.4477611940298507</v>
      </c>
      <c r="P55" s="11">
        <f>'LRFR Table'!R193</f>
        <v>5.7123966942148767</v>
      </c>
      <c r="Q55" s="11">
        <f>'LRFR Table'!S193</f>
        <v>5.1334552102376598</v>
      </c>
      <c r="R55" s="11">
        <f>'LRFR Table'!T193</f>
        <v>4.8288907996560617</v>
      </c>
      <c r="S55" s="11">
        <f>'LRFR Table'!U193</f>
        <v>4.558441558441559</v>
      </c>
      <c r="T55" s="11">
        <f>'LRFR Table'!V193</f>
        <v>4.3166794773251347</v>
      </c>
      <c r="U55" s="11">
        <f>'LRFR Table'!W193</f>
        <v>4.0992700729927005</v>
      </c>
      <c r="V55" s="11">
        <f>'LRFR Table'!X193</f>
        <v>3.9027102154273798</v>
      </c>
      <c r="W55" s="11">
        <f>'LRFR Table'!Y193</f>
        <v>3.7241379310344831</v>
      </c>
      <c r="X55" s="11">
        <f>'LRFR Table'!Z193</f>
        <v>3.5611921369689288</v>
      </c>
      <c r="Y55" s="11">
        <f>'LRFR Table'!AA193</f>
        <v>3.4119076549210212</v>
      </c>
      <c r="Z55" s="11">
        <f>'LRFR Table'!AB193</f>
        <v>3.2810126582278483</v>
      </c>
      <c r="AA55" s="11">
        <f>'LRFR Table'!AC193</f>
        <v>3.2011291460832743</v>
      </c>
      <c r="AB55" s="11">
        <f>'LRFR Table'!AD193</f>
        <v>3.1250430589045819</v>
      </c>
      <c r="AC55" s="11">
        <f>'LRFR Table'!AE193</f>
        <v>3.0524899057873487</v>
      </c>
      <c r="AD55" s="11">
        <f>'LRFR Table'!AF193</f>
        <v>2.9832292009207499</v>
      </c>
      <c r="AE55" s="11">
        <f>'LRFR Table'!AG193</f>
        <v>2.9170418006430872</v>
      </c>
      <c r="AF55" s="9"/>
      <c r="AG55" s="9"/>
      <c r="AH55" s="9"/>
      <c r="AI55" s="9"/>
      <c r="AJ55" s="9"/>
      <c r="AK55" s="9"/>
      <c r="AL55" s="9"/>
      <c r="AM55" s="9"/>
      <c r="AN55" s="9"/>
      <c r="AO55" s="9"/>
      <c r="AP55" s="9"/>
    </row>
    <row r="56" spans="2:42" x14ac:dyDescent="0.2">
      <c r="B56" s="178" t="s">
        <v>144</v>
      </c>
      <c r="C56" s="11" t="str">
        <f>'LRFR Table'!E194</f>
        <v>Truck 1</v>
      </c>
      <c r="D56" s="11" t="str">
        <f>'LRFR Table'!F194</f>
        <v>Truck 1</v>
      </c>
      <c r="E56" s="11" t="str">
        <f>'LRFR Table'!G194</f>
        <v>Truck 1</v>
      </c>
      <c r="F56" s="11" t="str">
        <f>'LRFR Table'!H194</f>
        <v>Truck 1</v>
      </c>
      <c r="G56" s="11" t="str">
        <f>'LRFR Table'!I194</f>
        <v>Truck 1</v>
      </c>
      <c r="H56" s="11" t="str">
        <f>'LRFR Table'!J194</f>
        <v>Truck 1</v>
      </c>
      <c r="I56" s="11" t="str">
        <f>'LRFR Table'!K194</f>
        <v>Truck 1</v>
      </c>
      <c r="J56" s="11" t="str">
        <f>'LRFR Table'!L194</f>
        <v>Truck 1</v>
      </c>
      <c r="K56" s="11" t="str">
        <f>'LRFR Table'!M194</f>
        <v>Truck 1</v>
      </c>
      <c r="L56" s="11" t="str">
        <f>'LRFR Table'!N194</f>
        <v>Truck 1</v>
      </c>
      <c r="M56" s="11" t="str">
        <f>'LRFR Table'!O194</f>
        <v>Truck 1</v>
      </c>
      <c r="N56" s="11" t="str">
        <f>'LRFR Table'!P194</f>
        <v>Truck 2</v>
      </c>
      <c r="O56" s="11" t="str">
        <f>'LRFR Table'!Q194</f>
        <v>Truck 2</v>
      </c>
      <c r="P56" s="11" t="str">
        <f>'LRFR Table'!R194</f>
        <v>Truck 2</v>
      </c>
      <c r="Q56" s="11" t="str">
        <f>'LRFR Table'!S194</f>
        <v>Truck 4</v>
      </c>
      <c r="R56" s="11" t="str">
        <f>'LRFR Table'!T194</f>
        <v>Truck 4</v>
      </c>
      <c r="S56" s="11" t="str">
        <f>'LRFR Table'!U194</f>
        <v>Truck 4</v>
      </c>
      <c r="T56" s="11" t="str">
        <f>'LRFR Table'!V194</f>
        <v>Truck 4</v>
      </c>
      <c r="U56" s="11" t="str">
        <f>'LRFR Table'!W194</f>
        <v>Truck 4</v>
      </c>
      <c r="V56" s="11" t="str">
        <f>'LRFR Table'!X194</f>
        <v>Truck 4</v>
      </c>
      <c r="W56" s="11" t="str">
        <f>'LRFR Table'!Y194</f>
        <v>Truck 4</v>
      </c>
      <c r="X56" s="11" t="str">
        <f>'LRFR Table'!Z194</f>
        <v>Truck 4</v>
      </c>
      <c r="Y56" s="11" t="str">
        <f>'LRFR Table'!AA194</f>
        <v>Truck 4</v>
      </c>
      <c r="Z56" s="11" t="str">
        <f>'LRFR Table'!AB194</f>
        <v>Truck 5</v>
      </c>
      <c r="AA56" s="11" t="str">
        <f>'LRFR Table'!AC194</f>
        <v>Truck 5</v>
      </c>
      <c r="AB56" s="11" t="str">
        <f>'LRFR Table'!AD194</f>
        <v>Truck 5</v>
      </c>
      <c r="AC56" s="11" t="str">
        <f>'LRFR Table'!AE194</f>
        <v>Truck 5</v>
      </c>
      <c r="AD56" s="11" t="str">
        <f>'LRFR Table'!AF194</f>
        <v>Truck 5</v>
      </c>
      <c r="AE56" s="11" t="str">
        <f>'LRFR Table'!AG194</f>
        <v>Truck 5</v>
      </c>
      <c r="AF56" s="9"/>
      <c r="AG56" s="9"/>
      <c r="AH56" s="9"/>
      <c r="AI56" s="9"/>
      <c r="AJ56" s="9"/>
      <c r="AK56" s="9"/>
      <c r="AL56" s="9"/>
      <c r="AM56" s="9"/>
      <c r="AN56" s="9"/>
      <c r="AO56" s="9"/>
      <c r="AP56" s="9"/>
    </row>
    <row r="57" spans="2:42" x14ac:dyDescent="0.2">
      <c r="B57" s="236" t="s">
        <v>143</v>
      </c>
      <c r="C57" s="11" t="s">
        <v>146</v>
      </c>
      <c r="D57" s="11" t="s">
        <v>146</v>
      </c>
      <c r="E57" s="11" t="s">
        <v>146</v>
      </c>
      <c r="F57" s="11" t="s">
        <v>146</v>
      </c>
      <c r="G57" s="11" t="s">
        <v>146</v>
      </c>
      <c r="H57" s="11" t="s">
        <v>146</v>
      </c>
      <c r="I57" s="11" t="s">
        <v>146</v>
      </c>
      <c r="J57" s="11" t="s">
        <v>146</v>
      </c>
      <c r="K57" s="11" t="s">
        <v>146</v>
      </c>
      <c r="L57" s="11" t="s">
        <v>146</v>
      </c>
      <c r="M57" s="11" t="s">
        <v>146</v>
      </c>
      <c r="N57" s="11" t="s">
        <v>147</v>
      </c>
      <c r="O57" s="11" t="s">
        <v>147</v>
      </c>
      <c r="P57" s="11" t="s">
        <v>147</v>
      </c>
      <c r="Q57" s="11" t="s">
        <v>148</v>
      </c>
      <c r="R57" s="11" t="s">
        <v>148</v>
      </c>
      <c r="S57" s="11" t="s">
        <v>148</v>
      </c>
      <c r="T57" s="11" t="s">
        <v>148</v>
      </c>
      <c r="U57" s="11" t="s">
        <v>148</v>
      </c>
      <c r="V57" s="11" t="s">
        <v>148</v>
      </c>
      <c r="W57" s="11" t="s">
        <v>148</v>
      </c>
      <c r="X57" s="11" t="s">
        <v>148</v>
      </c>
      <c r="Y57" s="11" t="s">
        <v>148</v>
      </c>
      <c r="Z57" s="11" t="s">
        <v>150</v>
      </c>
      <c r="AA57" s="11" t="s">
        <v>150</v>
      </c>
      <c r="AB57" s="11" t="s">
        <v>150</v>
      </c>
      <c r="AC57" s="11" t="s">
        <v>150</v>
      </c>
      <c r="AD57" s="11" t="s">
        <v>150</v>
      </c>
      <c r="AE57" s="11" t="s">
        <v>150</v>
      </c>
      <c r="AF57" s="9"/>
      <c r="AG57" s="9"/>
      <c r="AH57" s="9"/>
      <c r="AI57" s="9"/>
      <c r="AJ57" s="9"/>
      <c r="AK57" s="9"/>
      <c r="AL57" s="9"/>
      <c r="AM57" s="9"/>
      <c r="AN57" s="9"/>
      <c r="AO57" s="9"/>
      <c r="AP57" s="9"/>
    </row>
    <row r="58" spans="2:42" x14ac:dyDescent="0.2">
      <c r="B58" s="237" t="s">
        <v>152</v>
      </c>
      <c r="C58" s="11">
        <v>0.83333333333333337</v>
      </c>
      <c r="D58" s="11">
        <v>1.1208333333333333</v>
      </c>
      <c r="E58" s="11">
        <v>1.4083333333333332</v>
      </c>
      <c r="F58" s="11">
        <v>1.6958333333333333</v>
      </c>
      <c r="G58" s="11">
        <v>1.9833333333333334</v>
      </c>
      <c r="H58" s="11">
        <v>2.2708333333333335</v>
      </c>
      <c r="I58" s="11">
        <v>2.5583333333333331</v>
      </c>
      <c r="J58" s="11">
        <v>2.8458333333333332</v>
      </c>
      <c r="K58" s="11">
        <v>3.1333333333333333</v>
      </c>
      <c r="L58" s="11">
        <v>3.7083333333333335</v>
      </c>
      <c r="M58" s="11">
        <v>4.2833333333333332</v>
      </c>
      <c r="N58" s="11">
        <v>8.3583333333333325</v>
      </c>
      <c r="O58" s="11">
        <v>8.9333333333333336</v>
      </c>
      <c r="P58" s="11">
        <v>10.083333333333332</v>
      </c>
      <c r="Q58" s="11">
        <v>18.233333333333334</v>
      </c>
      <c r="R58" s="11">
        <v>19.383333333333333</v>
      </c>
      <c r="S58" s="11">
        <v>20.533333333333331</v>
      </c>
      <c r="T58" s="11">
        <v>21.683333333333334</v>
      </c>
      <c r="U58" s="11">
        <v>22.833333333333336</v>
      </c>
      <c r="V58" s="11">
        <v>23.983333333333334</v>
      </c>
      <c r="W58" s="11">
        <v>25.133333333333333</v>
      </c>
      <c r="X58" s="11">
        <v>26.283333333333331</v>
      </c>
      <c r="Y58" s="11">
        <v>27.43333333333333</v>
      </c>
      <c r="Z58" s="243">
        <v>46.083333333333329</v>
      </c>
      <c r="AA58" s="243">
        <v>47.233333333333334</v>
      </c>
      <c r="AB58" s="243">
        <v>48.383333333333326</v>
      </c>
      <c r="AC58" s="243">
        <v>49.533333333333331</v>
      </c>
      <c r="AD58" s="243">
        <v>50.68333333333333</v>
      </c>
      <c r="AE58" s="243">
        <v>51.833333333333329</v>
      </c>
      <c r="AF58" s="9"/>
      <c r="AG58" s="9"/>
      <c r="AH58" s="9"/>
      <c r="AI58" s="9"/>
      <c r="AJ58" s="9"/>
      <c r="AK58" s="9"/>
      <c r="AL58" s="9"/>
      <c r="AM58" s="9"/>
      <c r="AN58" s="9"/>
      <c r="AO58" s="9"/>
      <c r="AP58" s="9"/>
    </row>
    <row r="59" spans="2:42" s="145" customFormat="1" x14ac:dyDescent="0.2">
      <c r="B59" s="239"/>
      <c r="C59" s="240"/>
      <c r="D59" s="240"/>
      <c r="E59" s="240"/>
      <c r="F59" s="240"/>
      <c r="G59" s="240"/>
      <c r="H59" s="240"/>
      <c r="I59" s="240"/>
      <c r="J59" s="240"/>
      <c r="K59" s="240"/>
      <c r="L59" s="240"/>
      <c r="M59" s="240"/>
      <c r="N59" s="240"/>
      <c r="O59" s="240"/>
      <c r="P59" s="240"/>
      <c r="Q59" s="240"/>
      <c r="R59" s="240"/>
      <c r="S59" s="240"/>
      <c r="T59" s="240"/>
      <c r="U59" s="240"/>
      <c r="V59" s="240"/>
      <c r="W59" s="240"/>
      <c r="X59" s="240"/>
      <c r="Y59" s="240"/>
      <c r="Z59" s="240"/>
      <c r="AA59" s="240"/>
      <c r="AB59" s="240"/>
      <c r="AC59" s="240"/>
      <c r="AD59" s="240"/>
      <c r="AE59" s="240"/>
      <c r="AF59" s="9"/>
      <c r="AG59" s="9"/>
      <c r="AH59" s="9"/>
      <c r="AI59" s="9"/>
      <c r="AJ59" s="9"/>
      <c r="AK59" s="9"/>
      <c r="AL59" s="9"/>
      <c r="AM59" s="9"/>
      <c r="AN59" s="9"/>
      <c r="AO59" s="9"/>
      <c r="AP59" s="9"/>
    </row>
    <row r="60" spans="2:42" x14ac:dyDescent="0.2">
      <c r="B60" s="178" t="str">
        <f>'LRFR Table'!D195</f>
        <v>2 Unit</v>
      </c>
      <c r="C60" s="11">
        <f>'LRFR Table'!E195</f>
        <v>38.879999999999995</v>
      </c>
      <c r="D60" s="11">
        <f>'LRFR Table'!F195</f>
        <v>28.907063197026019</v>
      </c>
      <c r="E60" s="11">
        <f>'LRFR Table'!G195</f>
        <v>23.005917159763317</v>
      </c>
      <c r="F60" s="11">
        <f>'LRFR Table'!H195</f>
        <v>19.105651105651109</v>
      </c>
      <c r="G60" s="11">
        <f>'LRFR Table'!I195</f>
        <v>16.336134453781511</v>
      </c>
      <c r="H60" s="11">
        <f>'LRFR Table'!J195</f>
        <v>14.26788990825688</v>
      </c>
      <c r="I60" s="11">
        <f>'LRFR Table'!K195</f>
        <v>12.664495114006515</v>
      </c>
      <c r="J60" s="11">
        <f>'LRFR Table'!L195</f>
        <v>11.385065885797951</v>
      </c>
      <c r="K60" s="11">
        <f>'LRFR Table'!M195</f>
        <v>10.340425531914894</v>
      </c>
      <c r="L60" s="11">
        <f>'LRFR Table'!N195</f>
        <v>8.7370786516853922</v>
      </c>
      <c r="M60" s="11">
        <f>'LRFR Table'!O195</f>
        <v>7.5642023346303509</v>
      </c>
      <c r="N60" s="11">
        <f>'LRFR Table'!P195</f>
        <v>6.8913260219341979</v>
      </c>
      <c r="O60" s="11">
        <f>'LRFR Table'!Q195</f>
        <v>6.4477611940298507</v>
      </c>
      <c r="P60" s="11">
        <f>'LRFR Table'!R195</f>
        <v>5.7123966942148767</v>
      </c>
      <c r="Q60" s="11">
        <f>'LRFR Table'!S195</f>
        <v>5.1275964391691398</v>
      </c>
      <c r="R60" s="11">
        <f>'LRFR Table'!T195</f>
        <v>4.6514131897711986</v>
      </c>
      <c r="S60" s="11">
        <f>'LRFR Table'!U195</f>
        <v>4.2561576354679804</v>
      </c>
      <c r="T60" s="11">
        <f>'LRFR Table'!V195</f>
        <v>3.9228149829738932</v>
      </c>
      <c r="U60" s="11">
        <f>'LRFR Table'!W195</f>
        <v>3.6378947368421053</v>
      </c>
      <c r="V60" s="11">
        <f>'LRFR Table'!X195</f>
        <v>3.4570323827936202</v>
      </c>
      <c r="W60" s="11">
        <f>'LRFR Table'!Y195</f>
        <v>3.3454630495790463</v>
      </c>
      <c r="X60" s="11">
        <f>'LRFR Table'!Z195</f>
        <v>3.2435001800504146</v>
      </c>
      <c r="Y60" s="11">
        <f>'LRFR Table'!AA195</f>
        <v>3.1648629655657068</v>
      </c>
      <c r="Z60" s="11">
        <f>'LRFR Table'!AB195</f>
        <v>3.0899485420240143</v>
      </c>
      <c r="AA60" s="11">
        <f>'LRFR Table'!AC195</f>
        <v>3.0184986595174266</v>
      </c>
      <c r="AB60" s="11">
        <f>'LRFR Table'!AD195</f>
        <v>2.9502784146740915</v>
      </c>
      <c r="AC60" s="11">
        <f>'LRFR Table'!AE195</f>
        <v>2.8850736707238953</v>
      </c>
      <c r="AD60" s="11">
        <f>'LRFR Table'!AF195</f>
        <v>2.822688812284551</v>
      </c>
      <c r="AE60" s="11">
        <f>'LRFR Table'!AG195</f>
        <v>2.762944785276074</v>
      </c>
      <c r="AF60" s="9"/>
      <c r="AG60" s="9"/>
      <c r="AH60" s="9"/>
      <c r="AI60" s="9"/>
      <c r="AJ60" s="9"/>
      <c r="AK60" s="9"/>
      <c r="AL60" s="9"/>
      <c r="AM60" s="9"/>
      <c r="AN60" s="9"/>
      <c r="AO60" s="9"/>
      <c r="AP60" s="9"/>
    </row>
    <row r="61" spans="2:42" x14ac:dyDescent="0.2">
      <c r="B61" s="178" t="s">
        <v>144</v>
      </c>
      <c r="C61" s="11" t="str">
        <f>'LRFR Table'!E196</f>
        <v>Truck 9</v>
      </c>
      <c r="D61" s="11" t="str">
        <f>'LRFR Table'!F196</f>
        <v>Truck 9</v>
      </c>
      <c r="E61" s="11" t="str">
        <f>'LRFR Table'!G196</f>
        <v>Truck 9</v>
      </c>
      <c r="F61" s="11" t="str">
        <f>'LRFR Table'!H196</f>
        <v>Truck 9</v>
      </c>
      <c r="G61" s="11" t="str">
        <f>'LRFR Table'!I196</f>
        <v>Truck 9</v>
      </c>
      <c r="H61" s="11" t="str">
        <f>'LRFR Table'!J196</f>
        <v>Truck 9</v>
      </c>
      <c r="I61" s="11" t="str">
        <f>'LRFR Table'!K196</f>
        <v>Truck 9</v>
      </c>
      <c r="J61" s="11" t="str">
        <f>'LRFR Table'!L196</f>
        <v>Truck 9</v>
      </c>
      <c r="K61" s="11" t="str">
        <f>'LRFR Table'!M196</f>
        <v>Truck 9</v>
      </c>
      <c r="L61" s="11" t="str">
        <f>'LRFR Table'!N196</f>
        <v>Truck 9</v>
      </c>
      <c r="M61" s="11" t="str">
        <f>'LRFR Table'!O196</f>
        <v>Truck 9</v>
      </c>
      <c r="N61" s="11" t="str">
        <f>'LRFR Table'!P196</f>
        <v>Truck 10</v>
      </c>
      <c r="O61" s="11" t="str">
        <f>'LRFR Table'!Q196</f>
        <v>Truck 10</v>
      </c>
      <c r="P61" s="11" t="str">
        <f>'LRFR Table'!R196</f>
        <v>Truck 10</v>
      </c>
      <c r="Q61" s="11" t="str">
        <f>'LRFR Table'!S196</f>
        <v>Truck 10</v>
      </c>
      <c r="R61" s="11" t="str">
        <f>'LRFR Table'!T196</f>
        <v>Truck 10</v>
      </c>
      <c r="S61" s="11" t="str">
        <f>'LRFR Table'!U196</f>
        <v>Truck 10</v>
      </c>
      <c r="T61" s="11" t="str">
        <f>'LRFR Table'!V196</f>
        <v>Truck 10</v>
      </c>
      <c r="U61" s="11" t="str">
        <f>'LRFR Table'!W196</f>
        <v>Truck 10</v>
      </c>
      <c r="V61" s="11" t="str">
        <f>'LRFR Table'!X196</f>
        <v>Truck 16</v>
      </c>
      <c r="W61" s="11" t="str">
        <f>'LRFR Table'!Y196</f>
        <v>Truck 16</v>
      </c>
      <c r="X61" s="11" t="str">
        <f>'LRFR Table'!Z196</f>
        <v>Truck 11</v>
      </c>
      <c r="Y61" s="11" t="str">
        <f>'LRFR Table'!AA196</f>
        <v>Truck 11</v>
      </c>
      <c r="Z61" s="11" t="str">
        <f>'LRFR Table'!AB196</f>
        <v>Truck 11</v>
      </c>
      <c r="AA61" s="11" t="str">
        <f>'LRFR Table'!AC196</f>
        <v>Truck 11</v>
      </c>
      <c r="AB61" s="11" t="str">
        <f>'LRFR Table'!AD196</f>
        <v>Truck 11</v>
      </c>
      <c r="AC61" s="11" t="str">
        <f>'LRFR Table'!AE196</f>
        <v>Truck 11</v>
      </c>
      <c r="AD61" s="11" t="str">
        <f>'LRFR Table'!AF196</f>
        <v>Truck 11</v>
      </c>
      <c r="AE61" s="11" t="str">
        <f>'LRFR Table'!AG196</f>
        <v>Truck 11</v>
      </c>
      <c r="AF61" s="9"/>
      <c r="AG61" s="9"/>
      <c r="AH61" s="9"/>
      <c r="AI61" s="9"/>
      <c r="AJ61" s="9"/>
      <c r="AK61" s="9"/>
      <c r="AL61" s="9"/>
      <c r="AM61" s="9"/>
      <c r="AN61" s="9"/>
      <c r="AO61" s="9"/>
      <c r="AP61" s="9"/>
    </row>
    <row r="62" spans="2:42" x14ac:dyDescent="0.2">
      <c r="B62" s="236" t="s">
        <v>143</v>
      </c>
      <c r="C62" s="11" t="s">
        <v>146</v>
      </c>
      <c r="D62" s="11" t="s">
        <v>146</v>
      </c>
      <c r="E62" s="11" t="s">
        <v>146</v>
      </c>
      <c r="F62" s="11" t="s">
        <v>146</v>
      </c>
      <c r="G62" s="11" t="s">
        <v>146</v>
      </c>
      <c r="H62" s="11" t="s">
        <v>146</v>
      </c>
      <c r="I62" s="11" t="s">
        <v>146</v>
      </c>
      <c r="J62" s="11" t="s">
        <v>146</v>
      </c>
      <c r="K62" s="11" t="s">
        <v>146</v>
      </c>
      <c r="L62" s="11" t="s">
        <v>146</v>
      </c>
      <c r="M62" s="11" t="s">
        <v>146</v>
      </c>
      <c r="N62" s="238" t="s">
        <v>147</v>
      </c>
      <c r="O62" s="238" t="s">
        <v>147</v>
      </c>
      <c r="P62" s="238" t="s">
        <v>147</v>
      </c>
      <c r="Q62" s="238" t="s">
        <v>147</v>
      </c>
      <c r="R62" s="238" t="s">
        <v>147</v>
      </c>
      <c r="S62" s="238" t="s">
        <v>147</v>
      </c>
      <c r="T62" s="238" t="s">
        <v>147</v>
      </c>
      <c r="U62" s="238" t="s">
        <v>147</v>
      </c>
      <c r="V62" s="11" t="s">
        <v>149</v>
      </c>
      <c r="W62" s="11" t="s">
        <v>149</v>
      </c>
      <c r="X62" s="11" t="s">
        <v>150</v>
      </c>
      <c r="Y62" s="11" t="s">
        <v>150</v>
      </c>
      <c r="Z62" s="11" t="s">
        <v>150</v>
      </c>
      <c r="AA62" s="11" t="s">
        <v>150</v>
      </c>
      <c r="AB62" s="11" t="s">
        <v>150</v>
      </c>
      <c r="AC62" s="11" t="s">
        <v>150</v>
      </c>
      <c r="AD62" s="11" t="s">
        <v>150</v>
      </c>
      <c r="AE62" s="11" t="s">
        <v>150</v>
      </c>
      <c r="AF62" s="9"/>
      <c r="AG62" s="9"/>
      <c r="AH62" s="9"/>
      <c r="AI62" s="9"/>
      <c r="AJ62" s="9"/>
      <c r="AK62" s="9"/>
      <c r="AL62" s="9"/>
      <c r="AM62" s="9"/>
      <c r="AN62" s="9"/>
      <c r="AO62" s="9"/>
      <c r="AP62" s="9"/>
    </row>
    <row r="63" spans="2:42" x14ac:dyDescent="0.2">
      <c r="B63" s="237" t="s">
        <v>152</v>
      </c>
      <c r="C63" s="11">
        <v>0.83333333333333337</v>
      </c>
      <c r="D63" s="11">
        <v>1.1208333333333333</v>
      </c>
      <c r="E63" s="11">
        <v>1.4083333333333332</v>
      </c>
      <c r="F63" s="11">
        <v>1.6958333333333333</v>
      </c>
      <c r="G63" s="11">
        <v>1.9833333333333334</v>
      </c>
      <c r="H63" s="11">
        <v>2.2708333333333335</v>
      </c>
      <c r="I63" s="11">
        <v>2.5583333333333331</v>
      </c>
      <c r="J63" s="11">
        <v>2.8458333333333332</v>
      </c>
      <c r="K63" s="11">
        <v>3.1333333333333333</v>
      </c>
      <c r="L63" s="11">
        <v>3.7083333333333335</v>
      </c>
      <c r="M63" s="11">
        <v>4.2833333333333332</v>
      </c>
      <c r="N63" s="11">
        <v>8.3583333333333325</v>
      </c>
      <c r="O63" s="238">
        <v>8.9333333333333336</v>
      </c>
      <c r="P63" s="238">
        <v>10.083333333333332</v>
      </c>
      <c r="Q63" s="238">
        <v>11.233333333333333</v>
      </c>
      <c r="R63" s="238">
        <v>12.383333333333333</v>
      </c>
      <c r="S63" s="238">
        <v>13.533333333333331</v>
      </c>
      <c r="T63" s="238">
        <v>14.683333333333334</v>
      </c>
      <c r="U63" s="238">
        <v>15.833333333333332</v>
      </c>
      <c r="V63" s="11">
        <v>34.483333333333334</v>
      </c>
      <c r="W63" s="11">
        <v>35.633333333333333</v>
      </c>
      <c r="X63" s="243">
        <v>46.283333333333331</v>
      </c>
      <c r="Y63" s="243">
        <v>47.43333333333333</v>
      </c>
      <c r="Z63" s="243">
        <v>48.583333333333329</v>
      </c>
      <c r="AA63" s="243">
        <v>49.733333333333334</v>
      </c>
      <c r="AB63" s="243">
        <v>50.883333333333326</v>
      </c>
      <c r="AC63" s="243">
        <v>52.033333333333331</v>
      </c>
      <c r="AD63" s="243">
        <v>53.18333333333333</v>
      </c>
      <c r="AE63" s="243">
        <v>54.333333333333329</v>
      </c>
      <c r="AF63" s="9"/>
      <c r="AG63" s="9"/>
      <c r="AH63" s="9"/>
      <c r="AI63" s="9"/>
      <c r="AJ63" s="9"/>
      <c r="AK63" s="9"/>
      <c r="AL63" s="9"/>
      <c r="AM63" s="9"/>
      <c r="AN63" s="9"/>
      <c r="AO63" s="9"/>
      <c r="AP63" s="9"/>
    </row>
    <row r="64" spans="2:42" s="145" customFormat="1" x14ac:dyDescent="0.2">
      <c r="B64" s="239"/>
      <c r="C64" s="240"/>
      <c r="D64" s="240"/>
      <c r="E64" s="240"/>
      <c r="F64" s="240"/>
      <c r="G64" s="240"/>
      <c r="H64" s="240"/>
      <c r="I64" s="240"/>
      <c r="J64" s="240"/>
      <c r="K64" s="240"/>
      <c r="L64" s="240"/>
      <c r="M64" s="240"/>
      <c r="N64"/>
      <c r="O64" s="241"/>
      <c r="P64" s="241"/>
      <c r="Q64" s="241"/>
      <c r="R64" s="241"/>
      <c r="S64" s="241"/>
      <c r="T64" s="241"/>
      <c r="U64" s="241"/>
      <c r="V64" s="240"/>
      <c r="W64" s="240"/>
      <c r="X64" s="240"/>
      <c r="Y64" s="240"/>
      <c r="Z64" s="240"/>
      <c r="AA64" s="240"/>
      <c r="AB64" s="240"/>
      <c r="AC64" s="240"/>
      <c r="AD64" s="240"/>
      <c r="AE64" s="240"/>
      <c r="AF64" s="9"/>
      <c r="AG64" s="9"/>
      <c r="AH64" s="9"/>
      <c r="AI64" s="9"/>
      <c r="AJ64" s="9"/>
      <c r="AK64" s="9"/>
      <c r="AL64" s="9"/>
      <c r="AM64" s="9"/>
      <c r="AN64" s="9"/>
      <c r="AO64" s="9"/>
      <c r="AP64" s="9"/>
    </row>
    <row r="65" spans="2:42" x14ac:dyDescent="0.2">
      <c r="B65" s="178" t="str">
        <f>'LRFR Table'!D197</f>
        <v>3 Unit</v>
      </c>
      <c r="C65" s="11">
        <f>'LRFR Table'!E197</f>
        <v>36.935999999999993</v>
      </c>
      <c r="D65" s="11">
        <f>'LRFR Table'!F197</f>
        <v>27.461710037174718</v>
      </c>
      <c r="E65" s="11">
        <f>'LRFR Table'!G197</f>
        <v>21.855621301775148</v>
      </c>
      <c r="F65" s="11">
        <f>'LRFR Table'!H197</f>
        <v>18.150368550368551</v>
      </c>
      <c r="G65" s="11">
        <f>'LRFR Table'!I197</f>
        <v>15.519327731092437</v>
      </c>
      <c r="H65" s="11">
        <f>'LRFR Table'!J197</f>
        <v>13.554495412844036</v>
      </c>
      <c r="I65" s="11">
        <f>'LRFR Table'!K197</f>
        <v>12.031270358306189</v>
      </c>
      <c r="J65" s="11">
        <f>'LRFR Table'!L197</f>
        <v>10.815812591508053</v>
      </c>
      <c r="K65" s="11">
        <f>'LRFR Table'!M197</f>
        <v>9.823404255319149</v>
      </c>
      <c r="L65" s="11">
        <f>'LRFR Table'!N197</f>
        <v>8.3002247191011218</v>
      </c>
      <c r="M65" s="11">
        <f>'LRFR Table'!O197</f>
        <v>7.1859922178988329</v>
      </c>
      <c r="N65" s="11">
        <f>'LRFR Table'!P197</f>
        <v>6.3355060034305328</v>
      </c>
      <c r="O65" s="11">
        <f>'LRFR Table'!Q197</f>
        <v>5.6650306748466264</v>
      </c>
      <c r="P65" s="11">
        <f>'LRFR Table'!R197</f>
        <v>4.6754430379746834</v>
      </c>
      <c r="Q65" s="11">
        <f>'LRFR Table'!S197</f>
        <v>4.1305637982195851</v>
      </c>
      <c r="R65" s="11">
        <f>'LRFR Table'!T197</f>
        <v>3.7469717362045762</v>
      </c>
      <c r="S65" s="11">
        <f>'LRFR Table'!U197</f>
        <v>3.4285714285714288</v>
      </c>
      <c r="T65" s="11">
        <f>'LRFR Table'!V197</f>
        <v>3.2244434744652986</v>
      </c>
      <c r="U65" s="11">
        <f>'LRFR Table'!W197</f>
        <v>3.1301694915254235</v>
      </c>
      <c r="V65" s="11">
        <f>'LRFR Table'!X197</f>
        <v>3.0412515438452035</v>
      </c>
      <c r="W65" s="11">
        <f>'LRFR Table'!Y197</f>
        <v>2.9572457966373098</v>
      </c>
      <c r="X65" s="11">
        <f>'LRFR Table'!Z197</f>
        <v>2.8861409719987128</v>
      </c>
      <c r="Y65" s="11">
        <f>'LRFR Table'!AA197</f>
        <v>2.8234382871536527</v>
      </c>
      <c r="Z65" s="11">
        <f>'LRFR Table'!AB197</f>
        <v>2.7634021571648693</v>
      </c>
      <c r="AA65" s="11">
        <f>'LRFR Table'!AC197</f>
        <v>2.7058660229330114</v>
      </c>
      <c r="AB65" s="11">
        <f>'LRFR Table'!AD197</f>
        <v>2.6535605883726365</v>
      </c>
      <c r="AC65" s="11">
        <f>'LRFR Table'!AE197</f>
        <v>2.6114889705882351</v>
      </c>
      <c r="AD65" s="11">
        <f>'LRFR Table'!AF197</f>
        <v>2.5707306039357611</v>
      </c>
      <c r="AE65" s="11">
        <f>'LRFR Table'!AG197</f>
        <v>2.5312249443207131</v>
      </c>
      <c r="AF65" s="9"/>
      <c r="AG65" s="9"/>
      <c r="AH65" s="9"/>
      <c r="AI65" s="9"/>
      <c r="AJ65" s="9"/>
      <c r="AK65" s="9"/>
      <c r="AL65" s="9"/>
      <c r="AM65" s="9"/>
      <c r="AN65" s="9"/>
      <c r="AO65" s="9"/>
      <c r="AP65" s="9"/>
    </row>
    <row r="66" spans="2:42" x14ac:dyDescent="0.2">
      <c r="B66" s="178" t="s">
        <v>144</v>
      </c>
      <c r="C66" s="11" t="str">
        <f>'LRFR Table'!E198</f>
        <v>Truck 20</v>
      </c>
      <c r="D66" s="11" t="str">
        <f>'LRFR Table'!F198</f>
        <v>Truck 20</v>
      </c>
      <c r="E66" s="11" t="str">
        <f>'LRFR Table'!G198</f>
        <v>Truck 20</v>
      </c>
      <c r="F66" s="11" t="str">
        <f>'LRFR Table'!H198</f>
        <v>Truck 20</v>
      </c>
      <c r="G66" s="11" t="str">
        <f>'LRFR Table'!I198</f>
        <v>Truck 20</v>
      </c>
      <c r="H66" s="11" t="str">
        <f>'LRFR Table'!J198</f>
        <v>Truck 20</v>
      </c>
      <c r="I66" s="11" t="str">
        <f>'LRFR Table'!K198</f>
        <v>Truck 20</v>
      </c>
      <c r="J66" s="11" t="str">
        <f>'LRFR Table'!L198</f>
        <v>Truck 20</v>
      </c>
      <c r="K66" s="11" t="str">
        <f>'LRFR Table'!M198</f>
        <v>Truck 20</v>
      </c>
      <c r="L66" s="11" t="str">
        <f>'LRFR Table'!N198</f>
        <v>Truck 20</v>
      </c>
      <c r="M66" s="11" t="str">
        <f>'LRFR Table'!O198</f>
        <v>Truck 20</v>
      </c>
      <c r="N66" s="11" t="str">
        <f>'LRFR Table'!P198</f>
        <v>Truck 20</v>
      </c>
      <c r="O66" s="11" t="str">
        <f>'LRFR Table'!Q198</f>
        <v>Truck 20</v>
      </c>
      <c r="P66" s="11" t="str">
        <f>'LRFR Table'!R198</f>
        <v>Truck 20</v>
      </c>
      <c r="Q66" s="11" t="str">
        <f>'LRFR Table'!S198</f>
        <v>Truck 19</v>
      </c>
      <c r="R66" s="11" t="str">
        <f>'LRFR Table'!T198</f>
        <v>Truck 19</v>
      </c>
      <c r="S66" s="11" t="str">
        <f>'LRFR Table'!U198</f>
        <v>Truck 19</v>
      </c>
      <c r="T66" s="11" t="str">
        <f>'LRFR Table'!V198</f>
        <v>Truck 20</v>
      </c>
      <c r="U66" s="11" t="str">
        <f>'LRFR Table'!W198</f>
        <v>Truck 20</v>
      </c>
      <c r="V66" s="11" t="str">
        <f>'LRFR Table'!X198</f>
        <v>Truck 20</v>
      </c>
      <c r="W66" s="11" t="str">
        <f>'LRFR Table'!Y198</f>
        <v>Truck 20</v>
      </c>
      <c r="X66" s="11" t="str">
        <f>'LRFR Table'!Z198</f>
        <v>Truck 20</v>
      </c>
      <c r="Y66" s="11" t="str">
        <f>'LRFR Table'!AA198</f>
        <v>Truck 20</v>
      </c>
      <c r="Z66" s="11" t="str">
        <f>'LRFR Table'!AB198</f>
        <v>Truck 20</v>
      </c>
      <c r="AA66" s="11" t="str">
        <f>'LRFR Table'!AC198</f>
        <v>Truck 20</v>
      </c>
      <c r="AB66" s="11" t="str">
        <f>'LRFR Table'!AD198</f>
        <v>Truck 23</v>
      </c>
      <c r="AC66" s="11" t="str">
        <f>'LRFR Table'!AE198</f>
        <v>Truck 23</v>
      </c>
      <c r="AD66" s="11" t="str">
        <f>'LRFR Table'!AF198</f>
        <v>Truck 23</v>
      </c>
      <c r="AE66" s="11" t="str">
        <f>'LRFR Table'!AG198</f>
        <v>Truck 23</v>
      </c>
      <c r="AF66" s="9"/>
      <c r="AG66" s="9"/>
      <c r="AH66" s="9"/>
      <c r="AI66" s="9"/>
      <c r="AJ66" s="9"/>
      <c r="AK66" s="9"/>
      <c r="AL66" s="9"/>
      <c r="AM66" s="9"/>
      <c r="AN66" s="9"/>
      <c r="AO66" s="9"/>
      <c r="AP66" s="9"/>
    </row>
    <row r="67" spans="2:42" x14ac:dyDescent="0.2">
      <c r="B67" s="236" t="s">
        <v>143</v>
      </c>
      <c r="C67" s="11" t="s">
        <v>146</v>
      </c>
      <c r="D67" s="11" t="s">
        <v>146</v>
      </c>
      <c r="E67" s="11" t="s">
        <v>146</v>
      </c>
      <c r="F67" s="11" t="s">
        <v>146</v>
      </c>
      <c r="G67" s="11" t="s">
        <v>146</v>
      </c>
      <c r="H67" s="11" t="s">
        <v>146</v>
      </c>
      <c r="I67" s="11" t="s">
        <v>146</v>
      </c>
      <c r="J67" s="11" t="s">
        <v>146</v>
      </c>
      <c r="K67" s="11" t="s">
        <v>146</v>
      </c>
      <c r="L67" s="11" t="s">
        <v>146</v>
      </c>
      <c r="M67" s="11" t="s">
        <v>146</v>
      </c>
      <c r="N67" s="11" t="s">
        <v>146</v>
      </c>
      <c r="O67" s="11" t="s">
        <v>146</v>
      </c>
      <c r="P67" s="11" t="s">
        <v>146</v>
      </c>
      <c r="Q67" s="11" t="s">
        <v>147</v>
      </c>
      <c r="R67" s="11" t="s">
        <v>147</v>
      </c>
      <c r="S67" s="11" t="s">
        <v>147</v>
      </c>
      <c r="T67" s="11" t="s">
        <v>151</v>
      </c>
      <c r="U67" s="11" t="s">
        <v>151</v>
      </c>
      <c r="V67" s="11" t="s">
        <v>151</v>
      </c>
      <c r="W67" s="11" t="s">
        <v>151</v>
      </c>
      <c r="X67" s="11" t="s">
        <v>151</v>
      </c>
      <c r="Y67" s="11" t="s">
        <v>151</v>
      </c>
      <c r="Z67" s="11" t="s">
        <v>151</v>
      </c>
      <c r="AA67" s="11" t="s">
        <v>151</v>
      </c>
      <c r="AB67" s="11" t="s">
        <v>150</v>
      </c>
      <c r="AC67" s="11" t="s">
        <v>150</v>
      </c>
      <c r="AD67" s="11" t="s">
        <v>150</v>
      </c>
      <c r="AE67" s="11" t="s">
        <v>150</v>
      </c>
      <c r="AF67" s="9"/>
      <c r="AG67" s="9"/>
      <c r="AH67" s="9"/>
      <c r="AI67" s="9"/>
      <c r="AJ67" s="9"/>
      <c r="AK67" s="9"/>
      <c r="AL67" s="9"/>
      <c r="AM67" s="9"/>
      <c r="AN67" s="9"/>
      <c r="AO67" s="9"/>
      <c r="AP67" s="9"/>
    </row>
    <row r="68" spans="2:42" x14ac:dyDescent="0.2">
      <c r="B68" s="242" t="s">
        <v>152</v>
      </c>
      <c r="C68" s="11">
        <v>0.83333333333333337</v>
      </c>
      <c r="D68" s="11">
        <v>1.1208333333333333</v>
      </c>
      <c r="E68" s="11">
        <v>1.4083333333333332</v>
      </c>
      <c r="F68" s="11">
        <v>1.6958333333333333</v>
      </c>
      <c r="G68" s="11">
        <v>1.9833333333333334</v>
      </c>
      <c r="H68" s="11">
        <v>2.2708333333333335</v>
      </c>
      <c r="I68" s="11">
        <v>2.5583333333333331</v>
      </c>
      <c r="J68" s="11">
        <v>2.8458333333333332</v>
      </c>
      <c r="K68" s="11">
        <v>3.1333333333333333</v>
      </c>
      <c r="L68" s="11">
        <v>3.7083333333333335</v>
      </c>
      <c r="M68" s="11">
        <v>4.2833333333333332</v>
      </c>
      <c r="N68" s="11">
        <v>4.8583333333333325</v>
      </c>
      <c r="O68" s="11">
        <v>5.4333333333333327</v>
      </c>
      <c r="P68" s="11">
        <v>6.583333333333333</v>
      </c>
      <c r="Q68" s="11">
        <v>11.233333333333333</v>
      </c>
      <c r="R68" s="11">
        <v>12.383333333333333</v>
      </c>
      <c r="S68" s="11">
        <v>13.533333333333331</v>
      </c>
      <c r="T68" s="11">
        <v>29.18333333333333</v>
      </c>
      <c r="U68" s="11">
        <v>30.333333333333332</v>
      </c>
      <c r="V68" s="11">
        <v>31.483333333333331</v>
      </c>
      <c r="W68" s="11">
        <v>32.633333333333333</v>
      </c>
      <c r="X68" s="11">
        <v>33.783333333333331</v>
      </c>
      <c r="Y68" s="11">
        <v>34.93333333333333</v>
      </c>
      <c r="Z68" s="11">
        <v>36.083333333333329</v>
      </c>
      <c r="AA68" s="11">
        <v>37.233333333333334</v>
      </c>
      <c r="AB68" s="243">
        <v>71.383333333333326</v>
      </c>
      <c r="AC68" s="243">
        <v>72.533333333333331</v>
      </c>
      <c r="AD68" s="243">
        <v>73.683333333333337</v>
      </c>
      <c r="AE68" s="243">
        <v>74.833333333333343</v>
      </c>
      <c r="AF68" s="9"/>
      <c r="AG68" s="9"/>
      <c r="AH68" s="9"/>
      <c r="AI68" s="9"/>
      <c r="AJ68" s="9"/>
      <c r="AK68" s="9"/>
      <c r="AL68" s="9"/>
      <c r="AM68" s="9"/>
      <c r="AN68" s="9"/>
      <c r="AO68" s="9"/>
      <c r="AP68" s="9"/>
    </row>
    <row r="69" spans="2:42" x14ac:dyDescent="0.2">
      <c r="B69" s="28"/>
    </row>
    <row r="70" spans="2:42" x14ac:dyDescent="0.2">
      <c r="B70" s="175" t="s">
        <v>138</v>
      </c>
    </row>
    <row r="71" spans="2:42" x14ac:dyDescent="0.2">
      <c r="B71" s="28"/>
    </row>
    <row r="72" spans="2:42" x14ac:dyDescent="0.2">
      <c r="B72" s="12" t="str">
        <f>'Overload-LRFR'!D141</f>
        <v>Depth (ft)</v>
      </c>
      <c r="C72" s="12">
        <f>'Overload-LRFR'!E141</f>
        <v>0</v>
      </c>
      <c r="D72" s="12">
        <f>'Overload-LRFR'!F141</f>
        <v>0.25</v>
      </c>
      <c r="E72" s="12">
        <f>'Overload-LRFR'!G141</f>
        <v>0.5</v>
      </c>
      <c r="F72" s="12">
        <f>'Overload-LRFR'!H141</f>
        <v>0.75</v>
      </c>
      <c r="G72" s="12">
        <f>'Overload-LRFR'!I141</f>
        <v>1</v>
      </c>
      <c r="H72" s="12">
        <f>'Overload-LRFR'!J141</f>
        <v>1.25</v>
      </c>
      <c r="I72" s="12">
        <f>'Overload-LRFR'!K141</f>
        <v>1.5</v>
      </c>
      <c r="J72" s="12">
        <f>'Overload-LRFR'!L141</f>
        <v>1.75</v>
      </c>
      <c r="K72" s="12">
        <f>'Overload-LRFR'!M141</f>
        <v>2</v>
      </c>
      <c r="L72" s="12">
        <f>'Overload-LRFR'!N141</f>
        <v>2.5</v>
      </c>
      <c r="M72" s="12">
        <f>'Overload-LRFR'!O141</f>
        <v>3</v>
      </c>
      <c r="N72" s="12">
        <f>'Overload-LRFR'!P141</f>
        <v>3.5</v>
      </c>
      <c r="O72" s="12">
        <f>'Overload-LRFR'!Q141</f>
        <v>4</v>
      </c>
      <c r="P72" s="12">
        <f>'Overload-LRFR'!R141</f>
        <v>5</v>
      </c>
      <c r="Q72" s="12">
        <f>'Overload-LRFR'!S141</f>
        <v>6</v>
      </c>
      <c r="R72" s="12">
        <f>'Overload-LRFR'!T141</f>
        <v>7</v>
      </c>
      <c r="S72" s="12">
        <f>'Overload-LRFR'!U141</f>
        <v>8</v>
      </c>
      <c r="T72" s="12">
        <f>'Overload-LRFR'!V141</f>
        <v>9</v>
      </c>
      <c r="U72" s="12">
        <f>'Overload-LRFR'!W141</f>
        <v>10</v>
      </c>
      <c r="V72" s="12">
        <f>'Overload-LRFR'!X141</f>
        <v>11</v>
      </c>
      <c r="W72" s="12">
        <f>'Overload-LRFR'!Y141</f>
        <v>12</v>
      </c>
      <c r="X72" s="12">
        <f>'Overload-LRFR'!Z141</f>
        <v>13</v>
      </c>
      <c r="Y72" s="12">
        <f>'Overload-LRFR'!AA141</f>
        <v>14</v>
      </c>
      <c r="Z72" s="12">
        <f>'Overload-LRFR'!AB141</f>
        <v>15</v>
      </c>
      <c r="AA72" s="12">
        <f>'Overload-LRFR'!AC141</f>
        <v>16</v>
      </c>
      <c r="AB72" s="12">
        <f>'Overload-LRFR'!AD141</f>
        <v>17</v>
      </c>
      <c r="AC72" s="12">
        <f>'Overload-LRFR'!AE141</f>
        <v>18</v>
      </c>
      <c r="AD72" s="12">
        <f>'Overload-LRFR'!AF141</f>
        <v>19</v>
      </c>
      <c r="AE72" s="12">
        <f>'Overload-LRFR'!AG141</f>
        <v>20</v>
      </c>
      <c r="AF72" s="98"/>
      <c r="AG72" s="98"/>
      <c r="AH72" s="98"/>
      <c r="AI72" s="98"/>
      <c r="AJ72" s="98"/>
      <c r="AK72" s="98"/>
      <c r="AL72" s="98"/>
      <c r="AM72" s="98"/>
      <c r="AN72" s="98"/>
      <c r="AO72" s="98"/>
      <c r="AP72" s="98"/>
    </row>
    <row r="73" spans="2:42" x14ac:dyDescent="0.2">
      <c r="B73" s="177" t="str">
        <f>'Overload-LRFR'!D142</f>
        <v>OverLoad</v>
      </c>
      <c r="C73" s="11">
        <f>'Overload-LRFR'!E142</f>
        <v>100.08</v>
      </c>
      <c r="D73" s="11">
        <f>'Overload-LRFR'!F142</f>
        <v>74.408921933085495</v>
      </c>
      <c r="E73" s="11">
        <f>'Overload-LRFR'!G142</f>
        <v>59.218934911242606</v>
      </c>
      <c r="F73" s="11">
        <f>'Overload-LRFR'!H142</f>
        <v>49.179361179361173</v>
      </c>
      <c r="G73" s="11">
        <f>'Overload-LRFR'!I142</f>
        <v>42.05042016806722</v>
      </c>
      <c r="H73" s="11">
        <f>'Overload-LRFR'!J142</f>
        <v>36.726605504587148</v>
      </c>
      <c r="I73" s="11">
        <f>'Overload-LRFR'!K142</f>
        <v>32.599348534201958</v>
      </c>
      <c r="J73" s="11">
        <f>'Overload-LRFR'!L142</f>
        <v>29.306002928257687</v>
      </c>
      <c r="K73" s="11">
        <f>'Overload-LRFR'!M142</f>
        <v>26.617021276595747</v>
      </c>
      <c r="L73" s="11">
        <f>'Overload-LRFR'!N142</f>
        <v>22.489887640449439</v>
      </c>
      <c r="M73" s="11">
        <f>'Overload-LRFR'!O142</f>
        <v>19.470817120622566</v>
      </c>
      <c r="N73" s="11">
        <f>'Overload-LRFR'!P142</f>
        <v>17.166380789022302</v>
      </c>
      <c r="O73" s="11">
        <f>'Overload-LRFR'!Q142</f>
        <v>15.349693251533743</v>
      </c>
      <c r="P73" s="11">
        <f>'Overload-LRFR'!R142</f>
        <v>12.668354430379747</v>
      </c>
      <c r="Q73" s="11">
        <f>'Overload-LRFR'!S142</f>
        <v>10.78448275862069</v>
      </c>
      <c r="R73" s="11">
        <f>'Overload-LRFR'!T142</f>
        <v>9.3883677298311436</v>
      </c>
      <c r="S73" s="11">
        <f>'Overload-LRFR'!U142</f>
        <v>8.3122923588039868</v>
      </c>
      <c r="T73" s="11">
        <f>'Overload-LRFR'!V142</f>
        <v>7.5191585274229897</v>
      </c>
      <c r="U73" s="11">
        <f>'Overload-LRFR'!W142</f>
        <v>7.1485714285714277</v>
      </c>
      <c r="V73" s="11">
        <f>'Overload-LRFR'!X142</f>
        <v>6.8127978216473783</v>
      </c>
      <c r="W73" s="11">
        <f>'Overload-LRFR'!Y142</f>
        <v>6.5071521456436932</v>
      </c>
      <c r="X73" s="11">
        <f>'Overload-LRFR'!Z142</f>
        <v>6.2277535780958306</v>
      </c>
      <c r="Y73" s="11">
        <f>'Overload-LRFR'!AA142</f>
        <v>5.971360381861575</v>
      </c>
      <c r="Z73" s="11">
        <f>'Overload-LRFR'!AB142</f>
        <v>5.735243553008595</v>
      </c>
      <c r="AA73" s="11">
        <f>'Overload-LRFR'!AC142</f>
        <v>5.5170893054024264</v>
      </c>
      <c r="AB73" s="11">
        <f>'Overload-LRFR'!AD142</f>
        <v>5.3149229952203934</v>
      </c>
      <c r="AC73" s="11">
        <f>'Overload-LRFR'!AE142</f>
        <v>5.1270491803278686</v>
      </c>
      <c r="AD73" s="11">
        <f>'Overload-LRFR'!AF142</f>
        <v>4.9520039584364177</v>
      </c>
      <c r="AE73" s="11">
        <f>'Overload-LRFR'!AG142</f>
        <v>4.7885167464114842</v>
      </c>
      <c r="AF73" s="9"/>
      <c r="AG73" s="9"/>
      <c r="AH73" s="9"/>
      <c r="AI73" s="9"/>
      <c r="AJ73" s="9"/>
      <c r="AK73" s="9"/>
      <c r="AL73" s="9"/>
      <c r="AM73" s="9"/>
      <c r="AN73" s="9"/>
      <c r="AO73" s="9"/>
      <c r="AP73" s="9"/>
    </row>
    <row r="74" spans="2:42" x14ac:dyDescent="0.2">
      <c r="B74" s="178" t="s">
        <v>144</v>
      </c>
      <c r="C74" s="11" t="str">
        <f>'Overload-LRFR'!E143</f>
        <v>Truck 1</v>
      </c>
      <c r="D74" s="11" t="str">
        <f>'Overload-LRFR'!F143</f>
        <v>Truck 1</v>
      </c>
      <c r="E74" s="11" t="str">
        <f>'Overload-LRFR'!G143</f>
        <v>Truck 1</v>
      </c>
      <c r="F74" s="11" t="str">
        <f>'Overload-LRFR'!H143</f>
        <v>Truck 1</v>
      </c>
      <c r="G74" s="11" t="str">
        <f>'Overload-LRFR'!I143</f>
        <v>Truck 1</v>
      </c>
      <c r="H74" s="11" t="str">
        <f>'Overload-LRFR'!J143</f>
        <v>Truck 1</v>
      </c>
      <c r="I74" s="11" t="str">
        <f>'Overload-LRFR'!K143</f>
        <v>Truck 1</v>
      </c>
      <c r="J74" s="11" t="str">
        <f>'Overload-LRFR'!L143</f>
        <v>Truck 1</v>
      </c>
      <c r="K74" s="11" t="str">
        <f>'Overload-LRFR'!M143</f>
        <v>Truck 1</v>
      </c>
      <c r="L74" s="11" t="str">
        <f>'Overload-LRFR'!N143</f>
        <v>Truck 1</v>
      </c>
      <c r="M74" s="11" t="str">
        <f>'Overload-LRFR'!O143</f>
        <v>Truck 1</v>
      </c>
      <c r="N74" s="11" t="str">
        <f>'Overload-LRFR'!P143</f>
        <v>Truck 1</v>
      </c>
      <c r="O74" s="11" t="str">
        <f>'Overload-LRFR'!Q143</f>
        <v>Truck 1</v>
      </c>
      <c r="P74" s="11" t="str">
        <f>'Overload-LRFR'!R143</f>
        <v>Truck 1</v>
      </c>
      <c r="Q74" s="11" t="str">
        <f>'Overload-LRFR'!S143</f>
        <v>Truck 1</v>
      </c>
      <c r="R74" s="11" t="str">
        <f>'Overload-LRFR'!T143</f>
        <v>Truck 1</v>
      </c>
      <c r="S74" s="11" t="str">
        <f>'Overload-LRFR'!U143</f>
        <v>Truck 1</v>
      </c>
      <c r="T74" s="11" t="str">
        <f>'Overload-LRFR'!V143</f>
        <v>Truck 5</v>
      </c>
      <c r="U74" s="11" t="str">
        <f>'Overload-LRFR'!W143</f>
        <v>Truck 5</v>
      </c>
      <c r="V74" s="11" t="str">
        <f>'Overload-LRFR'!X143</f>
        <v>Truck 5</v>
      </c>
      <c r="W74" s="11" t="str">
        <f>'Overload-LRFR'!Y143</f>
        <v>Truck 5</v>
      </c>
      <c r="X74" s="11" t="str">
        <f>'Overload-LRFR'!Z143</f>
        <v>Truck 5</v>
      </c>
      <c r="Y74" s="11" t="str">
        <f>'Overload-LRFR'!AA143</f>
        <v>Truck 5</v>
      </c>
      <c r="Z74" s="11" t="str">
        <f>'Overload-LRFR'!AB143</f>
        <v>Truck 5</v>
      </c>
      <c r="AA74" s="11" t="str">
        <f>'Overload-LRFR'!AC143</f>
        <v>Truck 5</v>
      </c>
      <c r="AB74" s="11" t="str">
        <f>'Overload-LRFR'!AD143</f>
        <v>Truck 5</v>
      </c>
      <c r="AC74" s="11" t="str">
        <f>'Overload-LRFR'!AE143</f>
        <v>Truck 5</v>
      </c>
      <c r="AD74" s="11" t="str">
        <f>'Overload-LRFR'!AF143</f>
        <v>Truck 5</v>
      </c>
      <c r="AE74" s="11" t="str">
        <f>'Overload-LRFR'!AG143</f>
        <v>Truck 5</v>
      </c>
      <c r="AF74" s="9"/>
      <c r="AG74" s="9"/>
      <c r="AH74" s="9"/>
      <c r="AI74" s="9"/>
      <c r="AJ74" s="9"/>
      <c r="AK74" s="9"/>
      <c r="AL74" s="9"/>
      <c r="AM74" s="9"/>
      <c r="AN74" s="9"/>
      <c r="AO74" s="9"/>
      <c r="AP74" s="9"/>
    </row>
    <row r="75" spans="2:42" x14ac:dyDescent="0.2">
      <c r="B75" s="236" t="s">
        <v>143</v>
      </c>
      <c r="C75" s="11" t="s">
        <v>146</v>
      </c>
      <c r="D75" s="11" t="s">
        <v>146</v>
      </c>
      <c r="E75" s="11" t="s">
        <v>146</v>
      </c>
      <c r="F75" s="11" t="s">
        <v>146</v>
      </c>
      <c r="G75" s="11" t="s">
        <v>146</v>
      </c>
      <c r="H75" s="11" t="s">
        <v>146</v>
      </c>
      <c r="I75" s="11" t="s">
        <v>146</v>
      </c>
      <c r="J75" s="11" t="s">
        <v>146</v>
      </c>
      <c r="K75" s="11" t="s">
        <v>146</v>
      </c>
      <c r="L75" s="11" t="s">
        <v>146</v>
      </c>
      <c r="M75" s="11" t="s">
        <v>146</v>
      </c>
      <c r="N75" s="11" t="s">
        <v>146</v>
      </c>
      <c r="O75" s="11" t="s">
        <v>146</v>
      </c>
      <c r="P75" s="11" t="s">
        <v>146</v>
      </c>
      <c r="Q75" s="11" t="s">
        <v>146</v>
      </c>
      <c r="R75" s="11" t="s">
        <v>146</v>
      </c>
      <c r="S75" s="11" t="s">
        <v>146</v>
      </c>
      <c r="T75" s="11" t="s">
        <v>150</v>
      </c>
      <c r="U75" s="11" t="s">
        <v>150</v>
      </c>
      <c r="V75" s="11" t="s">
        <v>150</v>
      </c>
      <c r="W75" s="11" t="s">
        <v>150</v>
      </c>
      <c r="X75" s="11" t="s">
        <v>150</v>
      </c>
      <c r="Y75" s="11" t="s">
        <v>150</v>
      </c>
      <c r="Z75" s="11" t="s">
        <v>150</v>
      </c>
      <c r="AA75" s="11" t="s">
        <v>150</v>
      </c>
      <c r="AB75" s="11" t="s">
        <v>150</v>
      </c>
      <c r="AC75" s="11" t="s">
        <v>150</v>
      </c>
      <c r="AD75" s="11" t="s">
        <v>150</v>
      </c>
      <c r="AE75" s="11" t="s">
        <v>150</v>
      </c>
      <c r="AF75" s="9"/>
      <c r="AG75" s="9"/>
      <c r="AH75" s="9"/>
      <c r="AI75" s="9"/>
      <c r="AJ75" s="9"/>
      <c r="AK75" s="9"/>
      <c r="AL75" s="9"/>
      <c r="AM75" s="9"/>
      <c r="AN75" s="9"/>
      <c r="AO75" s="9"/>
      <c r="AP75" s="9"/>
    </row>
    <row r="76" spans="2:42" x14ac:dyDescent="0.2">
      <c r="B76" s="244" t="s">
        <v>152</v>
      </c>
      <c r="C76" s="11">
        <v>0.83333333333333337</v>
      </c>
      <c r="D76" s="11">
        <v>1.1208333333333333</v>
      </c>
      <c r="E76" s="11">
        <v>1.4083333333333332</v>
      </c>
      <c r="F76" s="11">
        <v>1.6958333333333333</v>
      </c>
      <c r="G76" s="11">
        <v>1.9833333333333334</v>
      </c>
      <c r="H76" s="11">
        <v>2.2708333333333335</v>
      </c>
      <c r="I76" s="11">
        <v>2.5583333333333331</v>
      </c>
      <c r="J76" s="11">
        <v>2.8458333333333332</v>
      </c>
      <c r="K76" s="11">
        <v>3.1333333333333333</v>
      </c>
      <c r="L76" s="11">
        <v>3.7083333333333335</v>
      </c>
      <c r="M76" s="11">
        <v>4.2833333333333332</v>
      </c>
      <c r="N76" s="11">
        <v>4.8583333333333325</v>
      </c>
      <c r="O76" s="11">
        <v>5.4333333333333327</v>
      </c>
      <c r="P76" s="11">
        <v>6.583333333333333</v>
      </c>
      <c r="Q76" s="11">
        <v>7.7333333333333325</v>
      </c>
      <c r="R76" s="11">
        <v>8.8833333333333329</v>
      </c>
      <c r="S76" s="11">
        <v>10.033333333333333</v>
      </c>
      <c r="T76" s="11">
        <v>22.183333333333334</v>
      </c>
      <c r="U76" s="11">
        <v>23.333333333333336</v>
      </c>
      <c r="V76" s="11">
        <v>24.483333333333334</v>
      </c>
      <c r="W76" s="11">
        <v>25.633333333333333</v>
      </c>
      <c r="X76" s="11">
        <v>26.783333333333331</v>
      </c>
      <c r="Y76" s="11">
        <v>27.93333333333333</v>
      </c>
      <c r="Z76" s="11">
        <v>29.083333333333336</v>
      </c>
      <c r="AA76" s="11">
        <v>30.233333333333334</v>
      </c>
      <c r="AB76" s="11">
        <v>31.383333333333333</v>
      </c>
      <c r="AC76" s="11">
        <v>32.533333333333331</v>
      </c>
      <c r="AD76" s="11">
        <v>33.68333333333333</v>
      </c>
      <c r="AE76" s="11">
        <v>34.833333333333336</v>
      </c>
      <c r="AF76" s="9"/>
      <c r="AG76" s="9"/>
      <c r="AH76" s="9"/>
    </row>
    <row r="77" spans="2:42" x14ac:dyDescent="0.2">
      <c r="B77" s="93"/>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row>
    <row r="78" spans="2:42" x14ac:dyDescent="0.2">
      <c r="B78" s="175" t="s">
        <v>139</v>
      </c>
    </row>
    <row r="79" spans="2:42" x14ac:dyDescent="0.2">
      <c r="B79" s="28"/>
    </row>
    <row r="80" spans="2:42" x14ac:dyDescent="0.2">
      <c r="B80" s="12" t="str">
        <f>'Overload-LRFR'!AN141</f>
        <v>Depth (ft)</v>
      </c>
      <c r="C80" s="12">
        <f>'Overload-LRFR'!AO141</f>
        <v>0</v>
      </c>
      <c r="D80" s="12">
        <f>'Overload-LRFR'!AP141</f>
        <v>0.25</v>
      </c>
      <c r="E80" s="12">
        <f>'Overload-LRFR'!AQ141</f>
        <v>0.5</v>
      </c>
      <c r="F80" s="12">
        <f>'Overload-LRFR'!AR141</f>
        <v>0.75</v>
      </c>
      <c r="G80" s="12">
        <f>'Overload-LRFR'!AS141</f>
        <v>1</v>
      </c>
      <c r="H80" s="12">
        <f>'Overload-LRFR'!AT141</f>
        <v>1.25</v>
      </c>
      <c r="I80" s="12">
        <f>'Overload-LRFR'!AU141</f>
        <v>1.5</v>
      </c>
      <c r="J80" s="12">
        <f>'Overload-LRFR'!AV141</f>
        <v>1.75</v>
      </c>
      <c r="K80" s="12">
        <f>'Overload-LRFR'!AW141</f>
        <v>2</v>
      </c>
      <c r="L80" s="12">
        <f>'Overload-LRFR'!AX141</f>
        <v>2.5</v>
      </c>
      <c r="M80" s="12">
        <f>'Overload-LRFR'!AY141</f>
        <v>3</v>
      </c>
      <c r="N80" s="12">
        <f>'Overload-LRFR'!AZ141</f>
        <v>3.5</v>
      </c>
      <c r="O80" s="12">
        <f>'Overload-LRFR'!BA141</f>
        <v>4</v>
      </c>
      <c r="P80" s="12">
        <f>'Overload-LRFR'!BB141</f>
        <v>5</v>
      </c>
      <c r="Q80" s="12">
        <f>'Overload-LRFR'!BC141</f>
        <v>6</v>
      </c>
      <c r="R80" s="12">
        <f>'Overload-LRFR'!BD141</f>
        <v>7</v>
      </c>
      <c r="S80" s="12">
        <f>'Overload-LRFR'!BE141</f>
        <v>8</v>
      </c>
      <c r="T80" s="12">
        <f>'Overload-LRFR'!BF141</f>
        <v>9</v>
      </c>
      <c r="U80" s="12">
        <f>'Overload-LRFR'!BG141</f>
        <v>10</v>
      </c>
      <c r="V80" s="12">
        <f>'Overload-LRFR'!BH141</f>
        <v>11</v>
      </c>
      <c r="W80" s="12">
        <f>'Overload-LRFR'!BI141</f>
        <v>12</v>
      </c>
      <c r="X80" s="12">
        <f>'Overload-LRFR'!BJ141</f>
        <v>13</v>
      </c>
      <c r="Y80" s="12">
        <f>'Overload-LRFR'!BK141</f>
        <v>14</v>
      </c>
      <c r="Z80" s="12">
        <f>'Overload-LRFR'!BL141</f>
        <v>15</v>
      </c>
      <c r="AA80" s="12">
        <f>'Overload-LRFR'!BM141</f>
        <v>16</v>
      </c>
      <c r="AB80" s="12">
        <f>'Overload-LRFR'!BN141</f>
        <v>17</v>
      </c>
      <c r="AC80" s="12">
        <f>'Overload-LRFR'!BO141</f>
        <v>18</v>
      </c>
      <c r="AD80" s="12">
        <f>'Overload-LRFR'!BP141</f>
        <v>19</v>
      </c>
      <c r="AE80" s="12">
        <f>'Overload-LRFR'!BQ141</f>
        <v>20</v>
      </c>
      <c r="AF80" s="98"/>
      <c r="AG80" s="98"/>
      <c r="AH80" s="98"/>
      <c r="AI80" s="98"/>
      <c r="AJ80" s="98"/>
      <c r="AK80" s="98"/>
      <c r="AL80" s="98"/>
      <c r="AM80" s="98"/>
      <c r="AN80" s="98"/>
      <c r="AO80" s="98"/>
      <c r="AP80" s="98"/>
    </row>
    <row r="81" spans="2:42" x14ac:dyDescent="0.2">
      <c r="B81" s="177" t="str">
        <f>'Overload-LRFR'!AN142</f>
        <v>OverLoad</v>
      </c>
      <c r="C81" s="11">
        <f>'Overload-LRFR'!AO142</f>
        <v>100.08</v>
      </c>
      <c r="D81" s="11">
        <f>'Overload-LRFR'!AP142</f>
        <v>74.408921933085495</v>
      </c>
      <c r="E81" s="11">
        <f>'Overload-LRFR'!AQ142</f>
        <v>59.218934911242606</v>
      </c>
      <c r="F81" s="11">
        <f>'Overload-LRFR'!AR142</f>
        <v>49.179361179361173</v>
      </c>
      <c r="G81" s="11">
        <f>'Overload-LRFR'!AS142</f>
        <v>42.05042016806722</v>
      </c>
      <c r="H81" s="11">
        <f>'Overload-LRFR'!AT142</f>
        <v>36.726605504587148</v>
      </c>
      <c r="I81" s="11">
        <f>'Overload-LRFR'!AU142</f>
        <v>32.599348534201958</v>
      </c>
      <c r="J81" s="11">
        <f>'Overload-LRFR'!AV142</f>
        <v>29.306002928257687</v>
      </c>
      <c r="K81" s="11">
        <f>'Overload-LRFR'!AW142</f>
        <v>26.617021276595747</v>
      </c>
      <c r="L81" s="11">
        <f>'Overload-LRFR'!AX142</f>
        <v>22.489887640449439</v>
      </c>
      <c r="M81" s="11">
        <f>'Overload-LRFR'!AY142</f>
        <v>19.470817120622566</v>
      </c>
      <c r="N81" s="11">
        <f>'Overload-LRFR'!AZ142</f>
        <v>17.166380789022302</v>
      </c>
      <c r="O81" s="11">
        <f>'Overload-LRFR'!BA142</f>
        <v>15.349693251533743</v>
      </c>
      <c r="P81" s="11">
        <f>'Overload-LRFR'!BB142</f>
        <v>12.668354430379747</v>
      </c>
      <c r="Q81" s="11">
        <f>'Overload-LRFR'!BC142</f>
        <v>10.78448275862069</v>
      </c>
      <c r="R81" s="11">
        <f>'Overload-LRFR'!BD142</f>
        <v>9.3883677298311436</v>
      </c>
      <c r="S81" s="11">
        <f>'Overload-LRFR'!BE142</f>
        <v>8.3122923588039868</v>
      </c>
      <c r="T81" s="11">
        <f>'Overload-LRFR'!BF142</f>
        <v>7.4575260804768995</v>
      </c>
      <c r="U81" s="11">
        <f>'Overload-LRFR'!BG142</f>
        <v>6.7748571428571429</v>
      </c>
      <c r="V81" s="11">
        <f>'Overload-LRFR'!BH142</f>
        <v>6.4566371681415919</v>
      </c>
      <c r="W81" s="11">
        <f>'Overload-LRFR'!BI142</f>
        <v>6.1669700910273084</v>
      </c>
      <c r="X81" s="11">
        <f>'Overload-LRFR'!BJ142</f>
        <v>5.9021779713752336</v>
      </c>
      <c r="Y81" s="11">
        <f>'Overload-LRFR'!BK142</f>
        <v>5.6591885441527454</v>
      </c>
      <c r="Z81" s="11">
        <f>'Overload-LRFR'!BL142</f>
        <v>5.4354154727793693</v>
      </c>
      <c r="AA81" s="11">
        <f>'Overload-LRFR'!BM142</f>
        <v>5.2286659316427793</v>
      </c>
      <c r="AB81" s="11">
        <f>'Overload-LRFR'!BN142</f>
        <v>5.0370685077004795</v>
      </c>
      <c r="AC81" s="11">
        <f>'Overload-LRFR'!BO142</f>
        <v>4.8590163934426229</v>
      </c>
      <c r="AD81" s="11">
        <f>'Overload-LRFR'!BP142</f>
        <v>4.6931222167243947</v>
      </c>
      <c r="AE81" s="11">
        <f>'Overload-LRFR'!BQ142</f>
        <v>4.538181818181819</v>
      </c>
      <c r="AF81" s="9"/>
      <c r="AG81" s="9"/>
      <c r="AH81" s="9"/>
      <c r="AI81" s="9"/>
      <c r="AJ81" s="9"/>
      <c r="AK81" s="9"/>
      <c r="AL81" s="9"/>
      <c r="AM81" s="9"/>
      <c r="AN81" s="9"/>
      <c r="AO81" s="9"/>
      <c r="AP81" s="9"/>
    </row>
    <row r="82" spans="2:42" x14ac:dyDescent="0.2">
      <c r="B82" s="178" t="s">
        <v>144</v>
      </c>
      <c r="C82" s="11" t="str">
        <f>'Overload-LRFR'!AO143</f>
        <v>Truck 1</v>
      </c>
      <c r="D82" s="11" t="str">
        <f>'Overload-LRFR'!AP143</f>
        <v>Truck 1</v>
      </c>
      <c r="E82" s="11" t="str">
        <f>'Overload-LRFR'!AQ143</f>
        <v>Truck 1</v>
      </c>
      <c r="F82" s="11" t="str">
        <f>'Overload-LRFR'!AR143</f>
        <v>Truck 1</v>
      </c>
      <c r="G82" s="11" t="str">
        <f>'Overload-LRFR'!AS143</f>
        <v>Truck 1</v>
      </c>
      <c r="H82" s="11" t="str">
        <f>'Overload-LRFR'!AT143</f>
        <v>Truck 1</v>
      </c>
      <c r="I82" s="11" t="str">
        <f>'Overload-LRFR'!AU143</f>
        <v>Truck 1</v>
      </c>
      <c r="J82" s="11" t="str">
        <f>'Overload-LRFR'!AV143</f>
        <v>Truck 1</v>
      </c>
      <c r="K82" s="11" t="str">
        <f>'Overload-LRFR'!AW143</f>
        <v>Truck 1</v>
      </c>
      <c r="L82" s="11" t="str">
        <f>'Overload-LRFR'!AX143</f>
        <v>Truck 1</v>
      </c>
      <c r="M82" s="11" t="str">
        <f>'Overload-LRFR'!AY143</f>
        <v>Truck 1</v>
      </c>
      <c r="N82" s="11" t="str">
        <f>'Overload-LRFR'!AZ143</f>
        <v>Truck 1</v>
      </c>
      <c r="O82" s="11" t="str">
        <f>'Overload-LRFR'!BA143</f>
        <v>Truck 1</v>
      </c>
      <c r="P82" s="11" t="str">
        <f>'Overload-LRFR'!BB143</f>
        <v>Truck 1</v>
      </c>
      <c r="Q82" s="11" t="str">
        <f>'Overload-LRFR'!BC143</f>
        <v>Truck 1</v>
      </c>
      <c r="R82" s="11" t="str">
        <f>'Overload-LRFR'!BD143</f>
        <v>Truck 1</v>
      </c>
      <c r="S82" s="11" t="str">
        <f>'Overload-LRFR'!BE143</f>
        <v>Truck 1</v>
      </c>
      <c r="T82" s="11" t="str">
        <f>'Overload-LRFR'!BF143</f>
        <v>Truck 1</v>
      </c>
      <c r="U82" s="11" t="str">
        <f>'Overload-LRFR'!BG143</f>
        <v>Truck 5</v>
      </c>
      <c r="V82" s="11" t="str">
        <f>'Overload-LRFR'!BH143</f>
        <v>Truck 5</v>
      </c>
      <c r="W82" s="11" t="str">
        <f>'Overload-LRFR'!BI143</f>
        <v>Truck 5</v>
      </c>
      <c r="X82" s="11" t="str">
        <f>'Overload-LRFR'!BJ143</f>
        <v>Truck 5</v>
      </c>
      <c r="Y82" s="11" t="str">
        <f>'Overload-LRFR'!BK143</f>
        <v>Truck 5</v>
      </c>
      <c r="Z82" s="11" t="str">
        <f>'Overload-LRFR'!BL143</f>
        <v>Truck 5</v>
      </c>
      <c r="AA82" s="11" t="str">
        <f>'Overload-LRFR'!BM143</f>
        <v>Truck 5</v>
      </c>
      <c r="AB82" s="11" t="str">
        <f>'Overload-LRFR'!BN143</f>
        <v>Truck 5</v>
      </c>
      <c r="AC82" s="11" t="str">
        <f>'Overload-LRFR'!BO143</f>
        <v>Truck 5</v>
      </c>
      <c r="AD82" s="11" t="str">
        <f>'Overload-LRFR'!BP143</f>
        <v>Truck 5</v>
      </c>
      <c r="AE82" s="11" t="str">
        <f>'Overload-LRFR'!BQ143</f>
        <v>Truck 5</v>
      </c>
      <c r="AF82" s="9"/>
      <c r="AG82" s="9"/>
      <c r="AH82" s="9"/>
      <c r="AI82" s="9"/>
      <c r="AJ82" s="9"/>
      <c r="AK82" s="9"/>
      <c r="AL82" s="9"/>
      <c r="AM82" s="9"/>
      <c r="AN82" s="9"/>
      <c r="AO82" s="9"/>
      <c r="AP82" s="9"/>
    </row>
    <row r="83" spans="2:42" x14ac:dyDescent="0.2">
      <c r="B83" s="236" t="s">
        <v>143</v>
      </c>
      <c r="C83" s="11" t="s">
        <v>146</v>
      </c>
      <c r="D83" s="11" t="s">
        <v>146</v>
      </c>
      <c r="E83" s="11" t="s">
        <v>146</v>
      </c>
      <c r="F83" s="11" t="s">
        <v>146</v>
      </c>
      <c r="G83" s="11" t="s">
        <v>146</v>
      </c>
      <c r="H83" s="11" t="s">
        <v>146</v>
      </c>
      <c r="I83" s="11" t="s">
        <v>146</v>
      </c>
      <c r="J83" s="11" t="s">
        <v>146</v>
      </c>
      <c r="K83" s="11" t="s">
        <v>146</v>
      </c>
      <c r="L83" s="11" t="s">
        <v>146</v>
      </c>
      <c r="M83" s="11" t="s">
        <v>146</v>
      </c>
      <c r="N83" s="11" t="s">
        <v>146</v>
      </c>
      <c r="O83" s="11" t="s">
        <v>146</v>
      </c>
      <c r="P83" s="11" t="s">
        <v>146</v>
      </c>
      <c r="Q83" s="11" t="s">
        <v>146</v>
      </c>
      <c r="R83" s="11" t="s">
        <v>146</v>
      </c>
      <c r="S83" s="11" t="s">
        <v>146</v>
      </c>
      <c r="T83" s="11" t="s">
        <v>146</v>
      </c>
      <c r="U83" s="11" t="s">
        <v>150</v>
      </c>
      <c r="V83" s="11" t="s">
        <v>150</v>
      </c>
      <c r="W83" s="11" t="s">
        <v>150</v>
      </c>
      <c r="X83" s="11" t="s">
        <v>150</v>
      </c>
      <c r="Y83" s="11" t="s">
        <v>150</v>
      </c>
      <c r="Z83" s="11" t="s">
        <v>150</v>
      </c>
      <c r="AA83" s="11" t="s">
        <v>150</v>
      </c>
      <c r="AB83" s="11" t="s">
        <v>150</v>
      </c>
      <c r="AC83" s="11" t="s">
        <v>150</v>
      </c>
      <c r="AD83" s="11" t="s">
        <v>150</v>
      </c>
      <c r="AE83" s="11" t="s">
        <v>150</v>
      </c>
      <c r="AF83" s="9"/>
      <c r="AG83" s="9"/>
      <c r="AH83" s="9"/>
      <c r="AI83" s="9"/>
      <c r="AJ83" s="9"/>
      <c r="AK83" s="9"/>
      <c r="AL83" s="9"/>
      <c r="AM83" s="9"/>
      <c r="AN83" s="9"/>
      <c r="AO83" s="9"/>
      <c r="AP83" s="9"/>
    </row>
    <row r="84" spans="2:42" x14ac:dyDescent="0.2">
      <c r="B84" s="244" t="s">
        <v>152</v>
      </c>
      <c r="C84" s="11">
        <v>0.83333333333333337</v>
      </c>
      <c r="D84" s="11">
        <v>1.1208333333333333</v>
      </c>
      <c r="E84" s="11">
        <v>1.4083333333333332</v>
      </c>
      <c r="F84" s="11">
        <v>1.6958333333333333</v>
      </c>
      <c r="G84" s="11">
        <v>1.9833333333333334</v>
      </c>
      <c r="H84" s="11">
        <v>2.2708333333333335</v>
      </c>
      <c r="I84" s="11">
        <v>2.5583333333333331</v>
      </c>
      <c r="J84" s="11">
        <v>2.8458333333333332</v>
      </c>
      <c r="K84" s="11">
        <v>3.1333333333333333</v>
      </c>
      <c r="L84" s="11">
        <v>3.7083333333333335</v>
      </c>
      <c r="M84" s="11">
        <v>4.2833333333333332</v>
      </c>
      <c r="N84" s="11">
        <v>4.8583333333333325</v>
      </c>
      <c r="O84" s="11">
        <v>5.4333333333333327</v>
      </c>
      <c r="P84" s="11">
        <v>6.583333333333333</v>
      </c>
      <c r="Q84" s="11">
        <v>7.7333333333333325</v>
      </c>
      <c r="R84" s="11">
        <v>8.8833333333333329</v>
      </c>
      <c r="S84" s="11">
        <v>10.033333333333333</v>
      </c>
      <c r="T84" s="11">
        <v>11.183333333333334</v>
      </c>
      <c r="U84" s="11">
        <v>23.333333333333336</v>
      </c>
      <c r="V84" s="11">
        <v>24.483333333333334</v>
      </c>
      <c r="W84" s="11">
        <v>25.633333333333333</v>
      </c>
      <c r="X84" s="11">
        <v>26.783333333333331</v>
      </c>
      <c r="Y84" s="11">
        <v>27.93333333333333</v>
      </c>
      <c r="Z84" s="11">
        <v>29.083333333333336</v>
      </c>
      <c r="AA84" s="11">
        <v>30.233333333333334</v>
      </c>
      <c r="AB84" s="11">
        <v>31.383333333333333</v>
      </c>
      <c r="AC84" s="11">
        <v>32.533333333333331</v>
      </c>
      <c r="AD84" s="11">
        <v>33.68333333333333</v>
      </c>
      <c r="AE84" s="11">
        <v>34.833333333333336</v>
      </c>
      <c r="AF84" s="9"/>
      <c r="AG84" s="9"/>
      <c r="AH84" s="9"/>
    </row>
    <row r="85" spans="2:42" x14ac:dyDescent="0.2">
      <c r="B85" s="93"/>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row>
    <row r="86" spans="2:42" x14ac:dyDescent="0.2">
      <c r="B86" s="175" t="s">
        <v>140</v>
      </c>
    </row>
    <row r="87" spans="2:42" x14ac:dyDescent="0.2">
      <c r="B87" s="28"/>
    </row>
    <row r="88" spans="2:42" x14ac:dyDescent="0.2">
      <c r="B88" s="12" t="str">
        <f>'Overload-LRFR'!BX141</f>
        <v>Depth (ft)</v>
      </c>
      <c r="C88" s="12">
        <f>'Overload-LRFR'!BY141</f>
        <v>0</v>
      </c>
      <c r="D88" s="12">
        <f>'Overload-LRFR'!BZ141</f>
        <v>0.25</v>
      </c>
      <c r="E88" s="12">
        <f>'Overload-LRFR'!CA141</f>
        <v>0.5</v>
      </c>
      <c r="F88" s="12">
        <f>'Overload-LRFR'!CB141</f>
        <v>0.75</v>
      </c>
      <c r="G88" s="12">
        <f>'Overload-LRFR'!CC141</f>
        <v>1</v>
      </c>
      <c r="H88" s="12">
        <f>'Overload-LRFR'!CD141</f>
        <v>1.25</v>
      </c>
      <c r="I88" s="12">
        <f>'Overload-LRFR'!CE141</f>
        <v>1.5</v>
      </c>
      <c r="J88" s="12">
        <f>'Overload-LRFR'!CF141</f>
        <v>1.75</v>
      </c>
      <c r="K88" s="12">
        <f>'Overload-LRFR'!CG141</f>
        <v>2</v>
      </c>
      <c r="L88" s="12">
        <f>'Overload-LRFR'!CH141</f>
        <v>2.5</v>
      </c>
      <c r="M88" s="12">
        <f>'Overload-LRFR'!CI141</f>
        <v>3</v>
      </c>
      <c r="N88" s="12">
        <f>'Overload-LRFR'!CJ141</f>
        <v>3.5</v>
      </c>
      <c r="O88" s="12">
        <f>'Overload-LRFR'!CK141</f>
        <v>4</v>
      </c>
      <c r="P88" s="12">
        <f>'Overload-LRFR'!CL141</f>
        <v>5</v>
      </c>
      <c r="Q88" s="12">
        <f>'Overload-LRFR'!CM141</f>
        <v>6</v>
      </c>
      <c r="R88" s="12">
        <f>'Overload-LRFR'!CN141</f>
        <v>7</v>
      </c>
      <c r="S88" s="12">
        <f>'Overload-LRFR'!CO141</f>
        <v>8</v>
      </c>
      <c r="T88" s="12">
        <f>'Overload-LRFR'!CP141</f>
        <v>9</v>
      </c>
      <c r="U88" s="12">
        <f>'Overload-LRFR'!CQ141</f>
        <v>10</v>
      </c>
      <c r="V88" s="12">
        <f>'Overload-LRFR'!CR141</f>
        <v>11</v>
      </c>
      <c r="W88" s="12">
        <f>'Overload-LRFR'!CS141</f>
        <v>12</v>
      </c>
      <c r="X88" s="12">
        <f>'Overload-LRFR'!CT141</f>
        <v>13</v>
      </c>
      <c r="Y88" s="12">
        <f>'Overload-LRFR'!CU141</f>
        <v>14</v>
      </c>
      <c r="Z88" s="12">
        <f>'Overload-LRFR'!CV141</f>
        <v>15</v>
      </c>
      <c r="AA88" s="12">
        <f>'Overload-LRFR'!CW141</f>
        <v>16</v>
      </c>
      <c r="AB88" s="12">
        <f>'Overload-LRFR'!CX141</f>
        <v>17</v>
      </c>
      <c r="AC88" s="12">
        <f>'Overload-LRFR'!CY141</f>
        <v>18</v>
      </c>
      <c r="AD88" s="12">
        <f>'Overload-LRFR'!CZ141</f>
        <v>19</v>
      </c>
      <c r="AE88" s="12">
        <f>'Overload-LRFR'!DA141</f>
        <v>20</v>
      </c>
      <c r="AF88" s="98"/>
      <c r="AG88" s="98"/>
      <c r="AH88" s="98"/>
      <c r="AI88" s="98"/>
      <c r="AJ88" s="98"/>
      <c r="AK88" s="98"/>
      <c r="AL88" s="98"/>
      <c r="AM88" s="98"/>
      <c r="AN88" s="98"/>
      <c r="AO88" s="98"/>
      <c r="AP88" s="98"/>
    </row>
    <row r="89" spans="2:42" x14ac:dyDescent="0.2">
      <c r="B89" s="177" t="str">
        <f>'Overload-LRFR'!BX142</f>
        <v>OverLoad</v>
      </c>
      <c r="C89" s="11">
        <f>'Overload-LRFR'!BY142</f>
        <v>100.08</v>
      </c>
      <c r="D89" s="11">
        <f>'Overload-LRFR'!BZ142</f>
        <v>74.408921933085495</v>
      </c>
      <c r="E89" s="11">
        <f>'Overload-LRFR'!CA142</f>
        <v>59.218934911242606</v>
      </c>
      <c r="F89" s="11">
        <f>'Overload-LRFR'!CB142</f>
        <v>49.179361179361173</v>
      </c>
      <c r="G89" s="11">
        <f>'Overload-LRFR'!CC142</f>
        <v>42.05042016806722</v>
      </c>
      <c r="H89" s="11">
        <f>'Overload-LRFR'!CD142</f>
        <v>36.726605504587148</v>
      </c>
      <c r="I89" s="11">
        <f>'Overload-LRFR'!CE142</f>
        <v>32.599348534201958</v>
      </c>
      <c r="J89" s="11">
        <f>'Overload-LRFR'!CF142</f>
        <v>29.306002928257687</v>
      </c>
      <c r="K89" s="11">
        <f>'Overload-LRFR'!CG142</f>
        <v>26.617021276595747</v>
      </c>
      <c r="L89" s="11">
        <f>'Overload-LRFR'!CH142</f>
        <v>22.489887640449439</v>
      </c>
      <c r="M89" s="11">
        <f>'Overload-LRFR'!CI142</f>
        <v>19.470817120622566</v>
      </c>
      <c r="N89" s="11">
        <f>'Overload-LRFR'!CJ142</f>
        <v>17.166380789022302</v>
      </c>
      <c r="O89" s="11">
        <f>'Overload-LRFR'!CK142</f>
        <v>15.349693251533743</v>
      </c>
      <c r="P89" s="11">
        <f>'Overload-LRFR'!CL142</f>
        <v>12.668354430379747</v>
      </c>
      <c r="Q89" s="11">
        <f>'Overload-LRFR'!CM142</f>
        <v>10.78448275862069</v>
      </c>
      <c r="R89" s="11">
        <f>'Overload-LRFR'!CN142</f>
        <v>9.3883677298311436</v>
      </c>
      <c r="S89" s="11">
        <f>'Overload-LRFR'!CO142</f>
        <v>8.3122923588039868</v>
      </c>
      <c r="T89" s="11">
        <f>'Overload-LRFR'!CP142</f>
        <v>7.4575260804768995</v>
      </c>
      <c r="U89" s="11">
        <f>'Overload-LRFR'!CQ142</f>
        <v>6.7621621621621619</v>
      </c>
      <c r="V89" s="11">
        <f>'Overload-LRFR'!CR142</f>
        <v>6.1854140914709523</v>
      </c>
      <c r="W89" s="11">
        <f>'Overload-LRFR'!CS142</f>
        <v>5.8361508452535755</v>
      </c>
      <c r="X89" s="11">
        <f>'Overload-LRFR'!CT142</f>
        <v>5.5855631611698815</v>
      </c>
      <c r="Y89" s="11">
        <f>'Overload-LRFR'!CU142</f>
        <v>5.3556085918854412</v>
      </c>
      <c r="Z89" s="11">
        <f>'Overload-LRFR'!CV142</f>
        <v>5.1438395415472771</v>
      </c>
      <c r="AA89" s="11">
        <f>'Overload-LRFR'!CW142</f>
        <v>4.9481808158765164</v>
      </c>
      <c r="AB89" s="11">
        <f>'Overload-LRFR'!CX142</f>
        <v>4.7668613913967075</v>
      </c>
      <c r="AC89" s="11">
        <f>'Overload-LRFR'!CY142</f>
        <v>4.5983606557377046</v>
      </c>
      <c r="AD89" s="11">
        <f>'Overload-LRFR'!CZ142</f>
        <v>4.4413656605640774</v>
      </c>
      <c r="AE89" s="11">
        <f>'Overload-LRFR'!DA142</f>
        <v>4.2947368421052632</v>
      </c>
      <c r="AF89" s="9"/>
      <c r="AG89" s="9"/>
      <c r="AH89" s="9"/>
      <c r="AI89" s="9"/>
      <c r="AJ89" s="9"/>
      <c r="AK89" s="9"/>
      <c r="AL89" s="9"/>
      <c r="AM89" s="9"/>
      <c r="AN89" s="9"/>
      <c r="AO89" s="9"/>
      <c r="AP89" s="9"/>
    </row>
    <row r="90" spans="2:42" x14ac:dyDescent="0.2">
      <c r="B90" s="178" t="s">
        <v>144</v>
      </c>
      <c r="C90" s="11" t="str">
        <f>'Overload-LRFR'!BY143</f>
        <v>Truck 1</v>
      </c>
      <c r="D90" s="11" t="str">
        <f>'Overload-LRFR'!BZ143</f>
        <v>Truck 1</v>
      </c>
      <c r="E90" s="11" t="str">
        <f>'Overload-LRFR'!CA143</f>
        <v>Truck 1</v>
      </c>
      <c r="F90" s="11" t="str">
        <f>'Overload-LRFR'!CB143</f>
        <v>Truck 1</v>
      </c>
      <c r="G90" s="11" t="str">
        <f>'Overload-LRFR'!CC143</f>
        <v>Truck 1</v>
      </c>
      <c r="H90" s="11" t="str">
        <f>'Overload-LRFR'!CD143</f>
        <v>Truck 1</v>
      </c>
      <c r="I90" s="11" t="str">
        <f>'Overload-LRFR'!CE143</f>
        <v>Truck 1</v>
      </c>
      <c r="J90" s="11" t="str">
        <f>'Overload-LRFR'!CF143</f>
        <v>Truck 1</v>
      </c>
      <c r="K90" s="11" t="str">
        <f>'Overload-LRFR'!CG143</f>
        <v>Truck 1</v>
      </c>
      <c r="L90" s="11" t="str">
        <f>'Overload-LRFR'!CH143</f>
        <v>Truck 1</v>
      </c>
      <c r="M90" s="11" t="str">
        <f>'Overload-LRFR'!CI143</f>
        <v>Truck 1</v>
      </c>
      <c r="N90" s="11" t="str">
        <f>'Overload-LRFR'!CJ143</f>
        <v>Truck 1</v>
      </c>
      <c r="O90" s="11" t="str">
        <f>'Overload-LRFR'!CK143</f>
        <v>Truck 1</v>
      </c>
      <c r="P90" s="11" t="str">
        <f>'Overload-LRFR'!CL143</f>
        <v>Truck 1</v>
      </c>
      <c r="Q90" s="11" t="str">
        <f>'Overload-LRFR'!CM143</f>
        <v>Truck 1</v>
      </c>
      <c r="R90" s="11" t="str">
        <f>'Overload-LRFR'!CN143</f>
        <v>Truck 1</v>
      </c>
      <c r="S90" s="11" t="str">
        <f>'Overload-LRFR'!CO143</f>
        <v>Truck 1</v>
      </c>
      <c r="T90" s="11" t="str">
        <f>'Overload-LRFR'!CP143</f>
        <v>Truck 1</v>
      </c>
      <c r="U90" s="11" t="str">
        <f>'Overload-LRFR'!CQ143</f>
        <v>Truck 1</v>
      </c>
      <c r="V90" s="11" t="str">
        <f>'Overload-LRFR'!CR143</f>
        <v>Truck 1</v>
      </c>
      <c r="W90" s="11" t="str">
        <f>'Overload-LRFR'!CS143</f>
        <v>Truck 5</v>
      </c>
      <c r="X90" s="11" t="str">
        <f>'Overload-LRFR'!CT143</f>
        <v>Truck 5</v>
      </c>
      <c r="Y90" s="11" t="str">
        <f>'Overload-LRFR'!CU143</f>
        <v>Truck 5</v>
      </c>
      <c r="Z90" s="11" t="str">
        <f>'Overload-LRFR'!CV143</f>
        <v>Truck 5</v>
      </c>
      <c r="AA90" s="11" t="str">
        <f>'Overload-LRFR'!CW143</f>
        <v>Truck 5</v>
      </c>
      <c r="AB90" s="11" t="str">
        <f>'Overload-LRFR'!CX143</f>
        <v>Truck 5</v>
      </c>
      <c r="AC90" s="11" t="str">
        <f>'Overload-LRFR'!CY143</f>
        <v>Truck 5</v>
      </c>
      <c r="AD90" s="11" t="str">
        <f>'Overload-LRFR'!CZ143</f>
        <v>Truck 5</v>
      </c>
      <c r="AE90" s="11" t="str">
        <f>'Overload-LRFR'!DA143</f>
        <v>Truck 5</v>
      </c>
      <c r="AF90" s="9"/>
      <c r="AG90" s="9"/>
      <c r="AH90" s="9"/>
      <c r="AI90" s="9"/>
      <c r="AJ90" s="9"/>
      <c r="AK90" s="9"/>
      <c r="AL90" s="9"/>
      <c r="AM90" s="9"/>
      <c r="AN90" s="9"/>
      <c r="AO90" s="9"/>
      <c r="AP90" s="9"/>
    </row>
    <row r="91" spans="2:42" x14ac:dyDescent="0.2">
      <c r="B91" s="236" t="s">
        <v>143</v>
      </c>
      <c r="C91" s="11" t="s">
        <v>146</v>
      </c>
      <c r="D91" s="11" t="s">
        <v>146</v>
      </c>
      <c r="E91" s="11" t="s">
        <v>146</v>
      </c>
      <c r="F91" s="11" t="s">
        <v>146</v>
      </c>
      <c r="G91" s="11" t="s">
        <v>146</v>
      </c>
      <c r="H91" s="11" t="s">
        <v>146</v>
      </c>
      <c r="I91" s="11" t="s">
        <v>146</v>
      </c>
      <c r="J91" s="11" t="s">
        <v>146</v>
      </c>
      <c r="K91" s="11" t="s">
        <v>146</v>
      </c>
      <c r="L91" s="11" t="s">
        <v>146</v>
      </c>
      <c r="M91" s="11" t="s">
        <v>146</v>
      </c>
      <c r="N91" s="11" t="s">
        <v>146</v>
      </c>
      <c r="O91" s="11" t="s">
        <v>146</v>
      </c>
      <c r="P91" s="11" t="s">
        <v>146</v>
      </c>
      <c r="Q91" s="11" t="s">
        <v>146</v>
      </c>
      <c r="R91" s="11" t="s">
        <v>146</v>
      </c>
      <c r="S91" s="11" t="s">
        <v>146</v>
      </c>
      <c r="T91" s="11" t="s">
        <v>146</v>
      </c>
      <c r="U91" s="11" t="s">
        <v>146</v>
      </c>
      <c r="V91" s="11" t="s">
        <v>146</v>
      </c>
      <c r="W91" s="11" t="s">
        <v>150</v>
      </c>
      <c r="X91" s="11" t="s">
        <v>150</v>
      </c>
      <c r="Y91" s="11" t="s">
        <v>150</v>
      </c>
      <c r="Z91" s="11" t="s">
        <v>150</v>
      </c>
      <c r="AA91" s="11" t="s">
        <v>150</v>
      </c>
      <c r="AB91" s="11" t="s">
        <v>150</v>
      </c>
      <c r="AC91" s="11" t="s">
        <v>150</v>
      </c>
      <c r="AD91" s="11" t="s">
        <v>150</v>
      </c>
      <c r="AE91" s="11" t="s">
        <v>150</v>
      </c>
      <c r="AF91" s="9"/>
      <c r="AG91" s="9"/>
      <c r="AH91" s="9"/>
      <c r="AI91" s="9"/>
      <c r="AJ91" s="9"/>
      <c r="AK91" s="9"/>
      <c r="AL91" s="9"/>
      <c r="AM91" s="9"/>
      <c r="AN91" s="9"/>
      <c r="AO91" s="9"/>
      <c r="AP91" s="9"/>
    </row>
    <row r="92" spans="2:42" x14ac:dyDescent="0.2">
      <c r="B92" s="244" t="s">
        <v>152</v>
      </c>
      <c r="C92" s="247">
        <v>0.83333333333333337</v>
      </c>
      <c r="D92" s="246">
        <v>1.1208333333333333</v>
      </c>
      <c r="E92" s="246">
        <v>1.4083333333333332</v>
      </c>
      <c r="F92" s="246">
        <v>1.6958333333333333</v>
      </c>
      <c r="G92" s="246">
        <v>1.9833333333333334</v>
      </c>
      <c r="H92" s="246">
        <v>2.2708333333333335</v>
      </c>
      <c r="I92" s="246">
        <v>2.5583333333333331</v>
      </c>
      <c r="J92" s="246">
        <v>2.8458333333333332</v>
      </c>
      <c r="K92" s="246">
        <v>3.1333333333333333</v>
      </c>
      <c r="L92" s="246">
        <v>3.7083333333333335</v>
      </c>
      <c r="M92" s="246">
        <v>4.2833333333333332</v>
      </c>
      <c r="N92" s="246">
        <v>4.8583333333333325</v>
      </c>
      <c r="O92" s="246">
        <v>5.4333333333333327</v>
      </c>
      <c r="P92" s="246">
        <v>6.583333333333333</v>
      </c>
      <c r="Q92" s="246">
        <v>7.7333333333333325</v>
      </c>
      <c r="R92" s="246">
        <v>8.8833333333333329</v>
      </c>
      <c r="S92" s="246">
        <v>10.033333333333333</v>
      </c>
      <c r="T92" s="246">
        <v>11.183333333333334</v>
      </c>
      <c r="U92" s="246">
        <v>12.333333333333334</v>
      </c>
      <c r="V92" s="246">
        <v>13.483333333333333</v>
      </c>
      <c r="W92" s="246">
        <v>25.633333333333333</v>
      </c>
      <c r="X92" s="246">
        <v>26.783333333333331</v>
      </c>
      <c r="Y92" s="246">
        <v>27.93333333333333</v>
      </c>
      <c r="Z92" s="246">
        <v>29.083333333333336</v>
      </c>
      <c r="AA92" s="246">
        <v>30.233333333333334</v>
      </c>
      <c r="AB92" s="246">
        <v>31.383333333333333</v>
      </c>
      <c r="AC92" s="246">
        <v>32.533333333333331</v>
      </c>
      <c r="AD92" s="246">
        <v>33.68333333333333</v>
      </c>
      <c r="AE92" s="246">
        <v>34.833333333333336</v>
      </c>
    </row>
  </sheetData>
  <mergeCells count="7">
    <mergeCell ref="B2:P2"/>
    <mergeCell ref="AR25:AR26"/>
    <mergeCell ref="AR31:AR32"/>
    <mergeCell ref="AR37:AR38"/>
    <mergeCell ref="AR15:AR16"/>
    <mergeCell ref="AR17:AR18"/>
    <mergeCell ref="AR19:AR20"/>
  </mergeCells>
  <pageMargins left="0.7" right="0.7" top="0.75" bottom="0.75" header="0.3" footer="0.3"/>
  <pageSetup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U144"/>
  <sheetViews>
    <sheetView zoomScale="90" zoomScaleNormal="90" workbookViewId="0"/>
  </sheetViews>
  <sheetFormatPr defaultRowHeight="12.75" x14ac:dyDescent="0.2"/>
  <cols>
    <col min="1" max="1" width="7.28515625" customWidth="1"/>
    <col min="3" max="3" width="9" customWidth="1"/>
    <col min="4" max="12" width="11.42578125" customWidth="1"/>
    <col min="13" max="27" width="8.7109375" customWidth="1"/>
    <col min="28" max="28" width="9.7109375" customWidth="1"/>
    <col min="29" max="29" width="9.140625" customWidth="1"/>
    <col min="30" max="30" width="9.28515625" customWidth="1"/>
    <col min="31" max="33" width="7.7109375" bestFit="1" customWidth="1"/>
  </cols>
  <sheetData>
    <row r="2" spans="1:33" x14ac:dyDescent="0.2">
      <c r="A2" s="8"/>
      <c r="B2" s="8" t="s">
        <v>47</v>
      </c>
      <c r="M2" s="71"/>
      <c r="N2" s="71"/>
    </row>
    <row r="3" spans="1:33" x14ac:dyDescent="0.2">
      <c r="C3" s="8"/>
      <c r="D3" t="s">
        <v>52</v>
      </c>
      <c r="M3" s="71"/>
      <c r="N3" s="71"/>
    </row>
    <row r="4" spans="1:33" x14ac:dyDescent="0.2">
      <c r="C4" s="8"/>
      <c r="D4" t="s">
        <v>124</v>
      </c>
      <c r="M4" s="71"/>
      <c r="N4" s="71"/>
    </row>
    <row r="5" spans="1:33" x14ac:dyDescent="0.2">
      <c r="M5" s="71"/>
      <c r="N5" s="71"/>
    </row>
    <row r="6" spans="1:33" x14ac:dyDescent="0.2">
      <c r="C6" s="6" t="s">
        <v>42</v>
      </c>
      <c r="M6" s="71"/>
      <c r="N6" s="71"/>
    </row>
    <row r="7" spans="1:33" x14ac:dyDescent="0.2">
      <c r="D7" s="1" t="s">
        <v>103</v>
      </c>
      <c r="E7" s="1"/>
      <c r="F7" s="71">
        <v>1.75</v>
      </c>
      <c r="G7" s="1"/>
      <c r="H7" s="1"/>
      <c r="I7" s="1"/>
      <c r="J7" s="1"/>
      <c r="K7" s="1"/>
      <c r="L7" s="1"/>
      <c r="M7" s="71"/>
    </row>
    <row r="9" spans="1:33" x14ac:dyDescent="0.2">
      <c r="D9" s="6" t="s">
        <v>63</v>
      </c>
      <c r="E9" s="14">
        <f t="shared" ref="E9:AG9" si="0">E11*$F$7+10/12</f>
        <v>0.83333333333333337</v>
      </c>
      <c r="F9" s="14">
        <f t="shared" si="0"/>
        <v>1.2708333333333335</v>
      </c>
      <c r="G9" s="14">
        <f t="shared" si="0"/>
        <v>1.7083333333333335</v>
      </c>
      <c r="H9" s="14">
        <f t="shared" si="0"/>
        <v>2.1458333333333335</v>
      </c>
      <c r="I9" s="14">
        <f t="shared" si="0"/>
        <v>2.5833333333333335</v>
      </c>
      <c r="J9" s="14">
        <f t="shared" si="0"/>
        <v>3.0208333333333335</v>
      </c>
      <c r="K9" s="14">
        <f t="shared" si="0"/>
        <v>3.4583333333333335</v>
      </c>
      <c r="L9" s="14">
        <f t="shared" si="0"/>
        <v>3.8958333333333335</v>
      </c>
      <c r="M9" s="14">
        <f t="shared" si="0"/>
        <v>4.333333333333333</v>
      </c>
      <c r="N9" s="14">
        <f t="shared" si="0"/>
        <v>5.208333333333333</v>
      </c>
      <c r="O9" s="14">
        <f t="shared" si="0"/>
        <v>6.083333333333333</v>
      </c>
      <c r="P9" s="14">
        <f t="shared" si="0"/>
        <v>6.958333333333333</v>
      </c>
      <c r="Q9" s="14">
        <f t="shared" si="0"/>
        <v>7.833333333333333</v>
      </c>
      <c r="R9" s="14">
        <f t="shared" si="0"/>
        <v>9.5833333333333339</v>
      </c>
      <c r="S9" s="14">
        <f t="shared" si="0"/>
        <v>11.333333333333334</v>
      </c>
      <c r="T9" s="14">
        <f t="shared" si="0"/>
        <v>13.083333333333334</v>
      </c>
      <c r="U9" s="14">
        <f t="shared" si="0"/>
        <v>14.833333333333334</v>
      </c>
      <c r="V9" s="14">
        <f t="shared" si="0"/>
        <v>16.583333333333332</v>
      </c>
      <c r="W9" s="14">
        <f t="shared" si="0"/>
        <v>18.333333333333332</v>
      </c>
      <c r="X9" s="14">
        <f t="shared" si="0"/>
        <v>20.083333333333332</v>
      </c>
      <c r="Y9" s="14">
        <f t="shared" si="0"/>
        <v>21.833333333333332</v>
      </c>
      <c r="Z9" s="14">
        <f t="shared" si="0"/>
        <v>23.583333333333332</v>
      </c>
      <c r="AA9" s="14">
        <f t="shared" si="0"/>
        <v>25.333333333333332</v>
      </c>
      <c r="AB9" s="14">
        <f t="shared" si="0"/>
        <v>27.083333333333332</v>
      </c>
      <c r="AC9" s="14">
        <f t="shared" si="0"/>
        <v>28.833333333333332</v>
      </c>
      <c r="AD9" s="14">
        <f t="shared" si="0"/>
        <v>30.583333333333332</v>
      </c>
      <c r="AE9" s="14">
        <f t="shared" si="0"/>
        <v>32.333333333333336</v>
      </c>
      <c r="AF9" s="14">
        <f t="shared" si="0"/>
        <v>34.083333333333336</v>
      </c>
      <c r="AG9" s="14">
        <f t="shared" si="0"/>
        <v>35.833333333333336</v>
      </c>
    </row>
    <row r="10" spans="1:33" x14ac:dyDescent="0.2">
      <c r="D10" s="6"/>
      <c r="E10" s="6"/>
      <c r="F10" s="6"/>
      <c r="G10" s="6"/>
      <c r="H10" s="6"/>
      <c r="I10" s="6"/>
      <c r="J10" s="6"/>
      <c r="K10" s="6"/>
      <c r="L10" s="6"/>
    </row>
    <row r="11" spans="1:33" x14ac:dyDescent="0.2">
      <c r="D11" s="6" t="s">
        <v>58</v>
      </c>
      <c r="E11" s="143">
        <v>0</v>
      </c>
      <c r="F11" s="143">
        <v>0.25</v>
      </c>
      <c r="G11" s="143">
        <v>0.5</v>
      </c>
      <c r="H11" s="143">
        <v>0.75</v>
      </c>
      <c r="I11" s="143">
        <v>1</v>
      </c>
      <c r="J11" s="143">
        <v>1.25</v>
      </c>
      <c r="K11" s="143">
        <v>1.5</v>
      </c>
      <c r="L11" s="143">
        <v>1.75</v>
      </c>
      <c r="M11" s="2">
        <v>2</v>
      </c>
      <c r="N11" s="2">
        <v>2.5</v>
      </c>
      <c r="O11" s="2">
        <v>3</v>
      </c>
      <c r="P11" s="2">
        <v>3.5</v>
      </c>
      <c r="Q11" s="2">
        <v>4</v>
      </c>
      <c r="R11" s="2">
        <v>5</v>
      </c>
      <c r="S11" s="2">
        <v>6</v>
      </c>
      <c r="T11" s="2">
        <v>7</v>
      </c>
      <c r="U11" s="2">
        <v>8</v>
      </c>
      <c r="V11" s="2">
        <v>9</v>
      </c>
      <c r="W11" s="2">
        <v>10</v>
      </c>
      <c r="X11" s="2">
        <v>11</v>
      </c>
      <c r="Y11" s="2">
        <v>12</v>
      </c>
      <c r="Z11" s="2">
        <v>13</v>
      </c>
      <c r="AA11" s="2">
        <v>14</v>
      </c>
      <c r="AB11" s="2">
        <v>15</v>
      </c>
      <c r="AC11" s="132">
        <v>16</v>
      </c>
      <c r="AD11" s="132">
        <v>17</v>
      </c>
      <c r="AE11" s="132">
        <v>18</v>
      </c>
      <c r="AF11" s="132">
        <v>19</v>
      </c>
      <c r="AG11" s="132">
        <v>20</v>
      </c>
    </row>
    <row r="12" spans="1:33" x14ac:dyDescent="0.2">
      <c r="C12" s="285" t="s">
        <v>10</v>
      </c>
      <c r="D12" s="285"/>
      <c r="E12" s="200">
        <f t="shared" ref="E12:H12" si="1">13/E9</f>
        <v>15.6</v>
      </c>
      <c r="F12" s="200">
        <f t="shared" si="1"/>
        <v>10.22950819672131</v>
      </c>
      <c r="G12" s="200">
        <f t="shared" si="1"/>
        <v>7.6097560975609753</v>
      </c>
      <c r="H12" s="200">
        <f t="shared" si="1"/>
        <v>6.058252427184466</v>
      </c>
      <c r="I12" s="157">
        <f>13/I9</f>
        <v>5.032258064516129</v>
      </c>
      <c r="J12" s="200">
        <f>13/J9</f>
        <v>4.3034482758620687</v>
      </c>
      <c r="K12" s="157">
        <f>13/K9</f>
        <v>3.7590361445783129</v>
      </c>
      <c r="L12" s="200">
        <f>13/L9</f>
        <v>3.3368983957219251</v>
      </c>
      <c r="M12" s="55">
        <f>13/M9</f>
        <v>3</v>
      </c>
      <c r="N12" s="74">
        <f t="shared" ref="N12:AB12" si="2">13/N9</f>
        <v>2.496</v>
      </c>
      <c r="O12" s="74">
        <f t="shared" si="2"/>
        <v>2.1369863013698631</v>
      </c>
      <c r="P12" s="74">
        <f t="shared" si="2"/>
        <v>1.8682634730538923</v>
      </c>
      <c r="Q12" s="74">
        <f t="shared" si="2"/>
        <v>1.6595744680851063</v>
      </c>
      <c r="R12" s="74">
        <f t="shared" si="2"/>
        <v>1.3565217391304347</v>
      </c>
      <c r="S12" s="74">
        <f t="shared" si="2"/>
        <v>1.1470588235294117</v>
      </c>
      <c r="T12" s="74">
        <f t="shared" si="2"/>
        <v>0.99363057324840764</v>
      </c>
      <c r="U12" s="74">
        <f t="shared" si="2"/>
        <v>0.87640449438202239</v>
      </c>
      <c r="V12" s="74">
        <f t="shared" si="2"/>
        <v>0.78391959798994981</v>
      </c>
      <c r="W12" s="74">
        <f t="shared" si="2"/>
        <v>0.70909090909090911</v>
      </c>
      <c r="X12" s="74">
        <f t="shared" si="2"/>
        <v>0.64730290456431538</v>
      </c>
      <c r="Y12" s="74">
        <f t="shared" si="2"/>
        <v>0.59541984732824427</v>
      </c>
      <c r="Z12" s="74">
        <f t="shared" si="2"/>
        <v>0.5512367491166078</v>
      </c>
      <c r="AA12" s="74">
        <f t="shared" si="2"/>
        <v>0.51315789473684215</v>
      </c>
      <c r="AB12" s="74">
        <f t="shared" si="2"/>
        <v>0.48000000000000004</v>
      </c>
      <c r="AC12" s="124">
        <f>13/AC9</f>
        <v>0.45086705202312138</v>
      </c>
      <c r="AD12" s="124">
        <f>13/AD9</f>
        <v>0.42506811989100818</v>
      </c>
      <c r="AE12" s="124">
        <f>13/AE9</f>
        <v>0.40206185567010305</v>
      </c>
      <c r="AF12" s="124">
        <f>13/AF9</f>
        <v>0.38141809290953543</v>
      </c>
      <c r="AG12" s="124">
        <f>13/AG9</f>
        <v>0.36279069767441857</v>
      </c>
    </row>
    <row r="13" spans="1:33" x14ac:dyDescent="0.2">
      <c r="C13" s="286" t="s">
        <v>11</v>
      </c>
      <c r="D13" s="286"/>
      <c r="E13" s="201">
        <f t="shared" ref="E13:H13" si="3">2*13/(3.5+E9)</f>
        <v>6</v>
      </c>
      <c r="F13" s="201">
        <f t="shared" si="3"/>
        <v>5.4497816593886457</v>
      </c>
      <c r="G13" s="201">
        <f t="shared" si="3"/>
        <v>4.9919999999999991</v>
      </c>
      <c r="H13" s="201">
        <f t="shared" si="3"/>
        <v>4.6051660516605164</v>
      </c>
      <c r="I13" s="158">
        <f>2*13/(3.5+I9)</f>
        <v>4.2739726027397253</v>
      </c>
      <c r="J13" s="201">
        <f>2*13/(3.5+J9)</f>
        <v>3.9872204472843449</v>
      </c>
      <c r="K13" s="158">
        <f>2*13/(3.5+K9)</f>
        <v>3.7365269461077841</v>
      </c>
      <c r="L13" s="201">
        <f>2*13/(3.5+L9)</f>
        <v>3.5154929577464786</v>
      </c>
      <c r="M13" s="89">
        <f>2*13/(3.5+M9)</f>
        <v>3.3191489361702127</v>
      </c>
      <c r="N13" s="89">
        <f t="shared" ref="N13:AB13" si="4">2*13/(3.5+N9)</f>
        <v>2.9856459330143545</v>
      </c>
      <c r="O13" s="89">
        <f t="shared" si="4"/>
        <v>2.7130434782608699</v>
      </c>
      <c r="P13" s="89">
        <f t="shared" si="4"/>
        <v>2.4860557768924307</v>
      </c>
      <c r="Q13" s="89">
        <f t="shared" si="4"/>
        <v>2.2941176470588238</v>
      </c>
      <c r="R13" s="89">
        <f t="shared" si="4"/>
        <v>1.9872611464968153</v>
      </c>
      <c r="S13" s="89">
        <f t="shared" si="4"/>
        <v>1.7528089887640448</v>
      </c>
      <c r="T13" s="89">
        <f t="shared" si="4"/>
        <v>1.5678391959798992</v>
      </c>
      <c r="U13" s="89">
        <f t="shared" si="4"/>
        <v>1.418181818181818</v>
      </c>
      <c r="V13" s="89">
        <f t="shared" si="4"/>
        <v>1.2946058091286308</v>
      </c>
      <c r="W13" s="89">
        <f t="shared" si="4"/>
        <v>1.1908396946564885</v>
      </c>
      <c r="X13" s="89">
        <f t="shared" si="4"/>
        <v>1.1024734982332156</v>
      </c>
      <c r="Y13" s="89">
        <f t="shared" si="4"/>
        <v>1.0263157894736843</v>
      </c>
      <c r="Z13" s="89">
        <f t="shared" si="4"/>
        <v>0.96000000000000008</v>
      </c>
      <c r="AA13" s="89">
        <f t="shared" si="4"/>
        <v>0.90173410404624277</v>
      </c>
      <c r="AB13" s="89">
        <f t="shared" si="4"/>
        <v>0.85013623978201636</v>
      </c>
      <c r="AC13" s="125">
        <f>2*13/(3.5+AC9)</f>
        <v>0.80412371134020633</v>
      </c>
      <c r="AD13" s="125">
        <f>2*13/(3.5+AD9)</f>
        <v>0.76283618581907098</v>
      </c>
      <c r="AE13" s="125">
        <f>2*13/(3.5+AE9)</f>
        <v>0.72558139534883714</v>
      </c>
      <c r="AF13" s="125">
        <f>2*13/(3.5+AF9)</f>
        <v>0.69179600886917958</v>
      </c>
      <c r="AG13" s="125">
        <f>2*13/(3.5+AG9)</f>
        <v>0.66101694915254239</v>
      </c>
    </row>
    <row r="14" spans="1:33" x14ac:dyDescent="0.2">
      <c r="C14" s="287" t="s">
        <v>12</v>
      </c>
      <c r="D14" s="287"/>
      <c r="E14" s="202">
        <f t="shared" ref="E14:H14" si="5">3*13/(3.5*2+E9)</f>
        <v>4.9787234042553195</v>
      </c>
      <c r="F14" s="202">
        <f t="shared" si="5"/>
        <v>4.7153652392947096</v>
      </c>
      <c r="G14" s="202">
        <f t="shared" si="5"/>
        <v>4.4784688995215305</v>
      </c>
      <c r="H14" s="202">
        <f t="shared" si="5"/>
        <v>4.2642369020501132</v>
      </c>
      <c r="I14" s="159">
        <f>3*13/(3.5*2+I9)</f>
        <v>4.0695652173913039</v>
      </c>
      <c r="J14" s="202">
        <f>3*13/(3.5*2+J9)</f>
        <v>3.8918918918918917</v>
      </c>
      <c r="K14" s="159">
        <f>3*13/(3.5*2+K9)</f>
        <v>3.7290836653386452</v>
      </c>
      <c r="L14" s="202">
        <f>3*13/(3.5*2+L9)</f>
        <v>3.5793499043977053</v>
      </c>
      <c r="M14" s="24">
        <f>3*13/(3.5*2+M9)</f>
        <v>3.4411764705882355</v>
      </c>
      <c r="N14" s="90">
        <f t="shared" ref="N14:AB14" si="6">3*13/(3.5*2+N9)</f>
        <v>3.1945392491467581</v>
      </c>
      <c r="O14" s="90">
        <f t="shared" si="6"/>
        <v>2.9808917197452232</v>
      </c>
      <c r="P14" s="90">
        <f t="shared" si="6"/>
        <v>2.7940298507462691</v>
      </c>
      <c r="Q14" s="90">
        <f t="shared" si="6"/>
        <v>2.6292134831460676</v>
      </c>
      <c r="R14" s="90">
        <f t="shared" si="6"/>
        <v>2.3517587939698488</v>
      </c>
      <c r="S14" s="90">
        <f t="shared" si="6"/>
        <v>2.127272727272727</v>
      </c>
      <c r="T14" s="90">
        <f t="shared" si="6"/>
        <v>1.9419087136929458</v>
      </c>
      <c r="U14" s="90">
        <f t="shared" si="6"/>
        <v>1.7862595419847327</v>
      </c>
      <c r="V14" s="90">
        <f t="shared" si="6"/>
        <v>1.6537102473498233</v>
      </c>
      <c r="W14" s="90">
        <f t="shared" si="6"/>
        <v>1.5394736842105263</v>
      </c>
      <c r="X14" s="90">
        <f t="shared" si="6"/>
        <v>1.4400000000000002</v>
      </c>
      <c r="Y14" s="90">
        <f t="shared" si="6"/>
        <v>1.3526011560693643</v>
      </c>
      <c r="Z14" s="90">
        <f t="shared" si="6"/>
        <v>1.2752043596730245</v>
      </c>
      <c r="AA14" s="90">
        <f t="shared" si="6"/>
        <v>1.2061855670103094</v>
      </c>
      <c r="AB14" s="90">
        <f t="shared" si="6"/>
        <v>1.1442542787286065</v>
      </c>
      <c r="AC14" s="126">
        <f>3*13/(3.5*2+AC9)</f>
        <v>1.0883720930232559</v>
      </c>
      <c r="AD14" s="126">
        <f>3*13/(3.5*2+AD9)</f>
        <v>1.0376940133037695</v>
      </c>
      <c r="AE14" s="126">
        <f>3*13/(3.5*2+AE9)</f>
        <v>0.99152542372881347</v>
      </c>
      <c r="AF14" s="126">
        <f>3*13/(3.5*2+AF9)</f>
        <v>0.94929006085192691</v>
      </c>
      <c r="AG14" s="126">
        <f>3*13/(3.5*2+AG9)</f>
        <v>0.91050583657587547</v>
      </c>
    </row>
    <row r="15" spans="1:33" x14ac:dyDescent="0.2">
      <c r="C15" s="288" t="s">
        <v>0</v>
      </c>
      <c r="D15" s="288"/>
      <c r="E15" s="203">
        <f t="shared" ref="E15:H15" si="7">4*13/(3*3.5+E9)</f>
        <v>4.5882352941176467</v>
      </c>
      <c r="F15" s="203">
        <f t="shared" si="7"/>
        <v>4.4176991150442477</v>
      </c>
      <c r="G15" s="203">
        <f t="shared" si="7"/>
        <v>4.2593856655290097</v>
      </c>
      <c r="H15" s="203">
        <f t="shared" si="7"/>
        <v>4.1120263591433277</v>
      </c>
      <c r="I15" s="160">
        <f>4*13/(3*3.5+I9)</f>
        <v>3.9745222929936306</v>
      </c>
      <c r="J15" s="203">
        <f>4*13/(3*3.5+J9)</f>
        <v>3.8459167950693374</v>
      </c>
      <c r="K15" s="160">
        <f>4*13/(3*3.5+K9)</f>
        <v>3.725373134328358</v>
      </c>
      <c r="L15" s="203">
        <f>4*13/(3*3.5+L9)</f>
        <v>3.6121562952243123</v>
      </c>
      <c r="M15" s="60">
        <f>4*13/(3*3.5+M9)</f>
        <v>3.50561797752809</v>
      </c>
      <c r="N15" s="81">
        <f t="shared" ref="N15:AB15" si="8">4*13/(3*3.5+N9)</f>
        <v>3.3103448275862073</v>
      </c>
      <c r="O15" s="81">
        <f t="shared" si="8"/>
        <v>3.1356783919597992</v>
      </c>
      <c r="P15" s="81">
        <f t="shared" si="8"/>
        <v>2.9785202863961815</v>
      </c>
      <c r="Q15" s="81">
        <f t="shared" si="8"/>
        <v>2.8363636363636364</v>
      </c>
      <c r="R15" s="81">
        <f t="shared" si="8"/>
        <v>2.5892116182572611</v>
      </c>
      <c r="S15" s="81">
        <f t="shared" si="8"/>
        <v>2.3816793893129766</v>
      </c>
      <c r="T15" s="81">
        <f t="shared" si="8"/>
        <v>2.2049469964664308</v>
      </c>
      <c r="U15" s="81">
        <f t="shared" si="8"/>
        <v>2.0526315789473681</v>
      </c>
      <c r="V15" s="81">
        <f t="shared" si="8"/>
        <v>1.9200000000000002</v>
      </c>
      <c r="W15" s="81">
        <f t="shared" si="8"/>
        <v>1.8034682080924855</v>
      </c>
      <c r="X15" s="81">
        <f t="shared" si="8"/>
        <v>1.7002724795640327</v>
      </c>
      <c r="Y15" s="81">
        <f t="shared" si="8"/>
        <v>1.6082474226804127</v>
      </c>
      <c r="Z15" s="81">
        <f t="shared" si="8"/>
        <v>1.525672371638142</v>
      </c>
      <c r="AA15" s="81">
        <f t="shared" si="8"/>
        <v>1.4511627906976745</v>
      </c>
      <c r="AB15" s="81">
        <f t="shared" si="8"/>
        <v>1.3835920177383594</v>
      </c>
      <c r="AC15" s="127">
        <f>4*13/(3*3.5+AC9)</f>
        <v>1.322033898305085</v>
      </c>
      <c r="AD15" s="127">
        <f>4*13/(3*3.5+AD9)</f>
        <v>1.2657200811359028</v>
      </c>
      <c r="AE15" s="127">
        <f>4*13/(3*3.5+AE9)</f>
        <v>1.2140077821011672</v>
      </c>
      <c r="AF15" s="127">
        <f>4*13/(3*3.5+AF9)</f>
        <v>1.1663551401869159</v>
      </c>
      <c r="AG15" s="127">
        <f>4*13/(3*3.5+AG9)</f>
        <v>1.1223021582733812</v>
      </c>
    </row>
    <row r="16" spans="1:33" x14ac:dyDescent="0.2">
      <c r="C16" s="289" t="s">
        <v>1</v>
      </c>
      <c r="D16" s="289"/>
      <c r="E16" s="204">
        <f t="shared" ref="E16:H16" si="9">5*13/(4*3.5+E9)</f>
        <v>4.382022471910112</v>
      </c>
      <c r="F16" s="204">
        <f t="shared" si="9"/>
        <v>4.2564802182810366</v>
      </c>
      <c r="G16" s="204">
        <f t="shared" si="9"/>
        <v>4.1379310344827589</v>
      </c>
      <c r="H16" s="204">
        <f t="shared" si="9"/>
        <v>4.0258064516129037</v>
      </c>
      <c r="I16" s="161">
        <f>5*13/(4*3.5+I9)</f>
        <v>3.9195979899497488</v>
      </c>
      <c r="J16" s="204">
        <f>5*13/(4*3.5+J9)</f>
        <v>3.8188494492044067</v>
      </c>
      <c r="K16" s="161">
        <f>5*13/(4*3.5+K9)</f>
        <v>3.7231503579952272</v>
      </c>
      <c r="L16" s="204">
        <f>5*13/(4*3.5+L9)</f>
        <v>3.6321303841676369</v>
      </c>
      <c r="M16" s="61">
        <f>5*13/(4*3.5+M9)</f>
        <v>3.5454545454545459</v>
      </c>
      <c r="N16" s="82">
        <f t="shared" ref="N16:AB16" si="10">5*13/(4*3.5+N9)</f>
        <v>3.3839479392624732</v>
      </c>
      <c r="O16" s="82">
        <f t="shared" si="10"/>
        <v>3.2365145228215768</v>
      </c>
      <c r="P16" s="82">
        <f t="shared" si="10"/>
        <v>3.1013916500994037</v>
      </c>
      <c r="Q16" s="82">
        <f t="shared" si="10"/>
        <v>2.9770992366412217</v>
      </c>
      <c r="R16" s="82">
        <f t="shared" si="10"/>
        <v>2.7561837455830385</v>
      </c>
      <c r="S16" s="82">
        <f t="shared" si="10"/>
        <v>2.5657894736842102</v>
      </c>
      <c r="T16" s="82">
        <f t="shared" si="10"/>
        <v>2.4</v>
      </c>
      <c r="U16" s="82">
        <f t="shared" si="10"/>
        <v>2.2543352601156066</v>
      </c>
      <c r="V16" s="82">
        <f t="shared" si="10"/>
        <v>2.1253405994550412</v>
      </c>
      <c r="W16" s="82">
        <f t="shared" si="10"/>
        <v>2.0103092783505159</v>
      </c>
      <c r="X16" s="82">
        <f t="shared" si="10"/>
        <v>1.9070904645476776</v>
      </c>
      <c r="Y16" s="82">
        <f t="shared" si="10"/>
        <v>1.8139534883720934</v>
      </c>
      <c r="Z16" s="82">
        <f t="shared" si="10"/>
        <v>1.7294900221729492</v>
      </c>
      <c r="AA16" s="82">
        <f t="shared" si="10"/>
        <v>1.6525423728813562</v>
      </c>
      <c r="AB16" s="82">
        <f t="shared" si="10"/>
        <v>1.5821501014198784</v>
      </c>
      <c r="AC16" s="128">
        <f>5*13/(4*3.5+AC9)</f>
        <v>1.5175097276264593</v>
      </c>
      <c r="AD16" s="128">
        <f>5*13/(4*3.5+AD9)</f>
        <v>1.457943925233645</v>
      </c>
      <c r="AE16" s="128">
        <f>5*13/(4*3.5+AE9)</f>
        <v>1.4028776978417266</v>
      </c>
      <c r="AF16" s="128">
        <f>5*13/(4*3.5+AF9)</f>
        <v>1.3518197573656845</v>
      </c>
      <c r="AG16" s="128">
        <f>5*13/(4*3.5+AG9)</f>
        <v>1.3043478260869565</v>
      </c>
    </row>
    <row r="17" spans="1:33" x14ac:dyDescent="0.2">
      <c r="C17" s="303" t="s">
        <v>2</v>
      </c>
      <c r="D17" s="303"/>
      <c r="E17" s="207">
        <f t="shared" ref="E17:H17" si="11">6*13/(5*3.5+E9)</f>
        <v>4.2545454545454549</v>
      </c>
      <c r="F17" s="207">
        <f t="shared" si="11"/>
        <v>4.1553829078801332</v>
      </c>
      <c r="G17" s="207">
        <f t="shared" si="11"/>
        <v>4.0607375271149673</v>
      </c>
      <c r="H17" s="207">
        <f t="shared" si="11"/>
        <v>3.9703075291622483</v>
      </c>
      <c r="I17" s="152">
        <f>6*13/(5*3.5+I9)</f>
        <v>3.8838174273858925</v>
      </c>
      <c r="J17" s="207">
        <f>6*13/(5*3.5+J9)</f>
        <v>3.8010152284263961</v>
      </c>
      <c r="K17" s="152">
        <f>6*13/(5*3.5+K9)</f>
        <v>3.7216699801192843</v>
      </c>
      <c r="L17" s="207">
        <f>6*13/(5*3.5+L9)</f>
        <v>3.6455696202531649</v>
      </c>
      <c r="M17" s="91">
        <f>6*13/(5*3.5+M9)</f>
        <v>3.5725190839694658</v>
      </c>
      <c r="N17" s="91">
        <f t="shared" ref="N17:AB17" si="12">6*13/(5*3.5+N9)</f>
        <v>3.4348623853211011</v>
      </c>
      <c r="O17" s="91">
        <f t="shared" si="12"/>
        <v>3.3074204946996466</v>
      </c>
      <c r="P17" s="91">
        <f t="shared" si="12"/>
        <v>3.1890971039182285</v>
      </c>
      <c r="Q17" s="91">
        <f t="shared" si="12"/>
        <v>3.0789473684210527</v>
      </c>
      <c r="R17" s="91">
        <f t="shared" si="12"/>
        <v>2.88</v>
      </c>
      <c r="S17" s="91">
        <f t="shared" si="12"/>
        <v>2.7052023121387281</v>
      </c>
      <c r="T17" s="91">
        <f t="shared" si="12"/>
        <v>2.550408719346049</v>
      </c>
      <c r="U17" s="91">
        <f t="shared" si="12"/>
        <v>2.4123711340206184</v>
      </c>
      <c r="V17" s="245">
        <f>6*13/(5*3.5+V9)</f>
        <v>2.288508557457213</v>
      </c>
      <c r="W17" s="91">
        <f t="shared" si="12"/>
        <v>2.1767441860465118</v>
      </c>
      <c r="X17" s="91">
        <f t="shared" si="12"/>
        <v>2.0753880266075391</v>
      </c>
      <c r="Y17" s="91">
        <f t="shared" si="12"/>
        <v>1.9830508474576274</v>
      </c>
      <c r="Z17" s="91">
        <f t="shared" si="12"/>
        <v>1.8985801217038543</v>
      </c>
      <c r="AA17" s="91">
        <f t="shared" si="12"/>
        <v>1.8210116731517512</v>
      </c>
      <c r="AB17" s="91">
        <f t="shared" si="12"/>
        <v>1.7495327102803739</v>
      </c>
      <c r="AC17" s="119">
        <f>6*13/(5*3.5+AC9)</f>
        <v>1.6834532374100721</v>
      </c>
      <c r="AD17" s="119">
        <f>6*13/(5*3.5+AD9)</f>
        <v>1.6221837088388216</v>
      </c>
      <c r="AE17" s="119">
        <f>6*13/(5*3.5+AE9)</f>
        <v>1.5652173913043477</v>
      </c>
      <c r="AF17" s="119">
        <f>6*13/(5*3.5+AF9)</f>
        <v>1.5121163166397416</v>
      </c>
      <c r="AG17" s="119">
        <f>6*13/(5*3.5+AG9)</f>
        <v>1.4624999999999999</v>
      </c>
    </row>
    <row r="18" spans="1:33" x14ac:dyDescent="0.2">
      <c r="C18" s="304" t="s">
        <v>3</v>
      </c>
      <c r="D18" s="304"/>
      <c r="E18" s="208">
        <f t="shared" ref="E18:H18" si="13">7*13/(6*3.5+E9)</f>
        <v>4.1679389312977104</v>
      </c>
      <c r="F18" s="208">
        <f t="shared" si="13"/>
        <v>4.0860617399438732</v>
      </c>
      <c r="G18" s="208">
        <f t="shared" si="13"/>
        <v>4.0073394495412842</v>
      </c>
      <c r="H18" s="208">
        <f t="shared" si="13"/>
        <v>3.9315931593159319</v>
      </c>
      <c r="I18" s="153">
        <f>7*13/(6*3.5+I9)</f>
        <v>3.8586572438162547</v>
      </c>
      <c r="J18" s="208">
        <f>7*13/(6*3.5+J9)</f>
        <v>3.7883781439722464</v>
      </c>
      <c r="K18" s="153">
        <f>7*13/(6*3.5+K9)</f>
        <v>3.7206132879045999</v>
      </c>
      <c r="L18" s="208">
        <f>7*13/(6*3.5+L9)</f>
        <v>3.6552301255230129</v>
      </c>
      <c r="M18" s="62">
        <f>7*13/(6*3.5+M9)</f>
        <v>3.5921052631578947</v>
      </c>
      <c r="N18" s="72">
        <f t="shared" ref="N18:AB18" si="14">7*13/(6*3.5+N9)</f>
        <v>3.4721780604133547</v>
      </c>
      <c r="O18" s="72">
        <f t="shared" si="14"/>
        <v>3.3600000000000003</v>
      </c>
      <c r="P18" s="72">
        <f t="shared" si="14"/>
        <v>3.2548435171385992</v>
      </c>
      <c r="Q18" s="72">
        <f t="shared" si="14"/>
        <v>3.15606936416185</v>
      </c>
      <c r="R18" s="72">
        <f t="shared" si="14"/>
        <v>2.9754768392370572</v>
      </c>
      <c r="S18" s="72">
        <f t="shared" si="14"/>
        <v>2.8144329896907214</v>
      </c>
      <c r="T18" s="72">
        <f t="shared" si="14"/>
        <v>2.6699266503667478</v>
      </c>
      <c r="U18" s="72">
        <f t="shared" si="14"/>
        <v>2.5395348837209299</v>
      </c>
      <c r="V18" s="72">
        <f t="shared" si="14"/>
        <v>2.4212860310421287</v>
      </c>
      <c r="W18" s="72">
        <f t="shared" si="14"/>
        <v>2.3135593220338988</v>
      </c>
      <c r="X18" s="72">
        <f t="shared" si="14"/>
        <v>2.2150101419878299</v>
      </c>
      <c r="Y18" s="72">
        <f t="shared" si="14"/>
        <v>2.1245136186770432</v>
      </c>
      <c r="Z18" s="72">
        <f t="shared" si="14"/>
        <v>2.0411214953271029</v>
      </c>
      <c r="AA18" s="72">
        <f t="shared" si="14"/>
        <v>1.9640287769784175</v>
      </c>
      <c r="AB18" s="72">
        <f t="shared" si="14"/>
        <v>1.8925476603119586</v>
      </c>
      <c r="AC18" s="120">
        <f>7*13/(6*3.5+AC9)</f>
        <v>1.8260869565217392</v>
      </c>
      <c r="AD18" s="120">
        <f>7*13/(6*3.5+AD9)</f>
        <v>1.7641357027463653</v>
      </c>
      <c r="AE18" s="120">
        <f>7*13/(6*3.5+AE9)</f>
        <v>1.7062499999999998</v>
      </c>
      <c r="AF18" s="120">
        <f>7*13/(6*3.5+AF9)</f>
        <v>1.6520423600605143</v>
      </c>
      <c r="AG18" s="120">
        <f>7*13/(6*3.5+AG9)</f>
        <v>1.6011730205278591</v>
      </c>
    </row>
    <row r="19" spans="1:33" x14ac:dyDescent="0.2">
      <c r="C19" s="305" t="s">
        <v>4</v>
      </c>
      <c r="D19" s="305"/>
      <c r="E19" s="209">
        <f t="shared" ref="E19:H19" si="15">8*13/(7*3.5+E9)</f>
        <v>4.1052631578947372</v>
      </c>
      <c r="F19" s="209">
        <f t="shared" si="15"/>
        <v>4.0355699272433307</v>
      </c>
      <c r="G19" s="209">
        <f t="shared" si="15"/>
        <v>3.9682034976152627</v>
      </c>
      <c r="H19" s="209">
        <f t="shared" si="15"/>
        <v>3.9030492572322126</v>
      </c>
      <c r="I19" s="154">
        <f>8*13/(7*3.5+I9)</f>
        <v>3.8400000000000003</v>
      </c>
      <c r="J19" s="209">
        <f>8*13/(7*3.5+J9)</f>
        <v>3.7789553368660109</v>
      </c>
      <c r="K19" s="154">
        <f>8*13/(7*3.5+K9)</f>
        <v>3.7198211624441133</v>
      </c>
      <c r="L19" s="209">
        <f>8*13/(7*3.5+L9)</f>
        <v>3.6625091709464419</v>
      </c>
      <c r="M19" s="63">
        <f>8*13/(7*3.5+M9)</f>
        <v>3.6069364161849711</v>
      </c>
      <c r="N19" s="73">
        <f t="shared" ref="N19:AB19" si="16">8*13/(7*3.5+N9)</f>
        <v>3.5007012622720901</v>
      </c>
      <c r="O19" s="73">
        <f t="shared" si="16"/>
        <v>3.4005449591280654</v>
      </c>
      <c r="P19" s="73">
        <f t="shared" si="16"/>
        <v>3.3059602649006625</v>
      </c>
      <c r="Q19" s="73">
        <f t="shared" si="16"/>
        <v>3.2164948453608244</v>
      </c>
      <c r="R19" s="73">
        <f t="shared" si="16"/>
        <v>3.0513447432762835</v>
      </c>
      <c r="S19" s="73">
        <f t="shared" si="16"/>
        <v>2.9023255813953486</v>
      </c>
      <c r="T19" s="73">
        <f t="shared" si="16"/>
        <v>2.7671840354767183</v>
      </c>
      <c r="U19" s="73">
        <f t="shared" si="16"/>
        <v>2.6440677966101696</v>
      </c>
      <c r="V19" s="73">
        <f t="shared" si="16"/>
        <v>2.5314401622718057</v>
      </c>
      <c r="W19" s="73">
        <f t="shared" si="16"/>
        <v>2.4280155642023349</v>
      </c>
      <c r="X19" s="73">
        <f t="shared" si="16"/>
        <v>2.3327102803738322</v>
      </c>
      <c r="Y19" s="73">
        <f t="shared" si="16"/>
        <v>2.2446043165467628</v>
      </c>
      <c r="Z19" s="73">
        <f t="shared" si="16"/>
        <v>2.1629116117850957</v>
      </c>
      <c r="AA19" s="73">
        <f t="shared" si="16"/>
        <v>2.0869565217391308</v>
      </c>
      <c r="AB19" s="73">
        <f t="shared" si="16"/>
        <v>2.0161550888529889</v>
      </c>
      <c r="AC19" s="121">
        <f>8*13/(7*3.5+AC9)</f>
        <v>1.9500000000000002</v>
      </c>
      <c r="AD19" s="121">
        <f>8*13/(7*3.5+AD9)</f>
        <v>1.8880484114977309</v>
      </c>
      <c r="AE19" s="121">
        <f>8*13/(7*3.5+AE9)</f>
        <v>1.8299120234604105</v>
      </c>
      <c r="AF19" s="121">
        <f>8*13/(7*3.5+AF9)</f>
        <v>1.7752489331436698</v>
      </c>
      <c r="AG19" s="121">
        <f>8*13/(7*3.5+AG9)</f>
        <v>1.7237569060773481</v>
      </c>
    </row>
    <row r="20" spans="1:33" x14ac:dyDescent="0.2">
      <c r="C20" s="306" t="s">
        <v>6</v>
      </c>
      <c r="D20" s="306"/>
      <c r="E20" s="210">
        <f t="shared" ref="E20:H20" si="17">18/E9</f>
        <v>21.599999999999998</v>
      </c>
      <c r="F20" s="210">
        <f t="shared" si="17"/>
        <v>14.163934426229506</v>
      </c>
      <c r="G20" s="210">
        <f t="shared" si="17"/>
        <v>10.536585365853657</v>
      </c>
      <c r="H20" s="210">
        <f t="shared" si="17"/>
        <v>8.3883495145631066</v>
      </c>
      <c r="I20" s="155">
        <f>18/I9</f>
        <v>6.967741935483871</v>
      </c>
      <c r="J20" s="210">
        <f>18/J9</f>
        <v>5.9586206896551719</v>
      </c>
      <c r="K20" s="155">
        <f>18/K9</f>
        <v>5.2048192771084336</v>
      </c>
      <c r="L20" s="210">
        <f>18/L9</f>
        <v>4.6203208556149731</v>
      </c>
      <c r="M20" s="66">
        <f>18/M9</f>
        <v>4.1538461538461542</v>
      </c>
      <c r="N20" s="84">
        <f t="shared" ref="N20:AB20" si="18">18/N9</f>
        <v>3.4560000000000004</v>
      </c>
      <c r="O20" s="84">
        <f t="shared" si="18"/>
        <v>2.9589041095890414</v>
      </c>
      <c r="P20" s="84">
        <f t="shared" si="18"/>
        <v>2.5868263473053892</v>
      </c>
      <c r="Q20" s="84">
        <f t="shared" si="18"/>
        <v>2.2978723404255321</v>
      </c>
      <c r="R20" s="84">
        <f t="shared" si="18"/>
        <v>1.8782608695652172</v>
      </c>
      <c r="S20" s="84">
        <f t="shared" si="18"/>
        <v>1.588235294117647</v>
      </c>
      <c r="T20" s="84">
        <f t="shared" si="18"/>
        <v>1.375796178343949</v>
      </c>
      <c r="U20" s="84">
        <f t="shared" si="18"/>
        <v>1.2134831460674156</v>
      </c>
      <c r="V20" s="84">
        <f t="shared" si="18"/>
        <v>1.085427135678392</v>
      </c>
      <c r="W20" s="84">
        <f t="shared" si="18"/>
        <v>0.98181818181818192</v>
      </c>
      <c r="X20" s="84">
        <f t="shared" si="18"/>
        <v>0.89626556016597514</v>
      </c>
      <c r="Y20" s="84">
        <f t="shared" si="18"/>
        <v>0.82442748091603058</v>
      </c>
      <c r="Z20" s="84">
        <f t="shared" si="18"/>
        <v>0.76325088339222613</v>
      </c>
      <c r="AA20" s="84">
        <f t="shared" si="18"/>
        <v>0.71052631578947367</v>
      </c>
      <c r="AB20" s="84">
        <f t="shared" si="18"/>
        <v>0.66461538461538461</v>
      </c>
      <c r="AC20" s="122">
        <f>18/AC9</f>
        <v>0.62427745664739887</v>
      </c>
      <c r="AD20" s="122">
        <f>18/AD9</f>
        <v>0.58855585831062673</v>
      </c>
      <c r="AE20" s="122">
        <f>18/AE9</f>
        <v>0.55670103092783496</v>
      </c>
      <c r="AF20" s="122">
        <f>18/AF9</f>
        <v>0.52811735941320292</v>
      </c>
      <c r="AG20" s="122">
        <f>18/AG9</f>
        <v>0.50232558139534877</v>
      </c>
    </row>
    <row r="21" spans="1:33" x14ac:dyDescent="0.2">
      <c r="C21" s="307" t="s">
        <v>59</v>
      </c>
      <c r="D21" s="307"/>
      <c r="E21" s="211">
        <f t="shared" ref="E21:H21" si="19">2*18/(E9+9)</f>
        <v>3.6610169491525419</v>
      </c>
      <c r="F21" s="211">
        <f t="shared" si="19"/>
        <v>3.5050709939148073</v>
      </c>
      <c r="G21" s="211">
        <f t="shared" si="19"/>
        <v>3.3618677042801552</v>
      </c>
      <c r="H21" s="211">
        <f t="shared" si="19"/>
        <v>3.2299065420560744</v>
      </c>
      <c r="I21" s="156">
        <f>2*18/(I9+9)</f>
        <v>3.107913669064748</v>
      </c>
      <c r="J21" s="211">
        <f>2*18/(J9+9)</f>
        <v>2.9948006932409013</v>
      </c>
      <c r="K21" s="156">
        <f>2*18/(K9+9)</f>
        <v>2.8896321070234112</v>
      </c>
      <c r="L21" s="211">
        <f>2*18/(L9+9)</f>
        <v>2.7915993537964456</v>
      </c>
      <c r="M21" s="67">
        <f>2*18/(M9+9)</f>
        <v>2.7</v>
      </c>
      <c r="N21" s="85">
        <f t="shared" ref="N21:AB21" si="20">2*18/(N9+9)</f>
        <v>2.5337243401759535</v>
      </c>
      <c r="O21" s="85">
        <f t="shared" si="20"/>
        <v>2.3867403314917128</v>
      </c>
      <c r="P21" s="85">
        <f t="shared" si="20"/>
        <v>2.255874673629243</v>
      </c>
      <c r="Q21" s="85">
        <f t="shared" si="20"/>
        <v>2.1386138613861387</v>
      </c>
      <c r="R21" s="85">
        <f t="shared" si="20"/>
        <v>1.9372197309417039</v>
      </c>
      <c r="S21" s="85">
        <f t="shared" si="20"/>
        <v>1.7704918032786883</v>
      </c>
      <c r="T21" s="85">
        <f t="shared" si="20"/>
        <v>1.6301886792452829</v>
      </c>
      <c r="U21" s="85">
        <f t="shared" si="20"/>
        <v>1.5104895104895104</v>
      </c>
      <c r="V21" s="85">
        <f t="shared" si="20"/>
        <v>1.4071661237785016</v>
      </c>
      <c r="W21" s="85">
        <f t="shared" si="20"/>
        <v>1.3170731707317074</v>
      </c>
      <c r="X21" s="85">
        <f t="shared" si="20"/>
        <v>1.2378223495702005</v>
      </c>
      <c r="Y21" s="85">
        <f t="shared" si="20"/>
        <v>1.1675675675675676</v>
      </c>
      <c r="Z21" s="85">
        <f t="shared" si="20"/>
        <v>1.1048593350383633</v>
      </c>
      <c r="AA21" s="85">
        <f t="shared" si="20"/>
        <v>1.0485436893203886</v>
      </c>
      <c r="AB21" s="85">
        <f t="shared" si="20"/>
        <v>0.99769053117782924</v>
      </c>
      <c r="AC21" s="123">
        <f>2*18/(AC9+9)</f>
        <v>0.95154185022026438</v>
      </c>
      <c r="AD21" s="123">
        <f>2*18/(AD9+9)</f>
        <v>0.90947368421052643</v>
      </c>
      <c r="AE21" s="123">
        <f>2*18/(AE9+9)</f>
        <v>0.87096774193548387</v>
      </c>
      <c r="AF21" s="123">
        <f>2*18/(AF9+9)</f>
        <v>0.83558994197292069</v>
      </c>
      <c r="AG21" s="123">
        <f>2*18/(AG9+9)</f>
        <v>0.80297397769516721</v>
      </c>
    </row>
    <row r="22" spans="1:33" x14ac:dyDescent="0.2">
      <c r="C22" s="301" t="s">
        <v>60</v>
      </c>
      <c r="D22" s="301"/>
      <c r="E22" s="205">
        <f t="shared" ref="E22:H22" si="21">3*18/(9*2+E9)</f>
        <v>2.8672566371681416</v>
      </c>
      <c r="F22" s="205">
        <f t="shared" si="21"/>
        <v>2.8021621621621624</v>
      </c>
      <c r="G22" s="205">
        <f t="shared" si="21"/>
        <v>2.7399577167019031</v>
      </c>
      <c r="H22" s="205">
        <f t="shared" si="21"/>
        <v>2.6804550155118925</v>
      </c>
      <c r="I22" s="150">
        <f>3*18/(9*2+I9)</f>
        <v>2.6234817813765186</v>
      </c>
      <c r="J22" s="205">
        <f>3*18/(9*2+J9)</f>
        <v>2.5688800792864224</v>
      </c>
      <c r="K22" s="150">
        <f>3*18/(9*2+K9)</f>
        <v>2.5165048543689323</v>
      </c>
      <c r="L22" s="205">
        <f>3*18/(9*2+L9)</f>
        <v>2.4662226450999052</v>
      </c>
      <c r="M22" s="65">
        <f>3*18/(9*2+M9)</f>
        <v>2.4179104477611943</v>
      </c>
      <c r="N22" s="86">
        <f t="shared" ref="N22:AB22" si="22">3*18/(9*2+N9)</f>
        <v>2.3267504488330344</v>
      </c>
      <c r="O22" s="86">
        <f t="shared" si="22"/>
        <v>2.2422145328719725</v>
      </c>
      <c r="P22" s="86">
        <f t="shared" si="22"/>
        <v>2.1636060100166947</v>
      </c>
      <c r="Q22" s="86">
        <f t="shared" si="22"/>
        <v>2.0903225806451613</v>
      </c>
      <c r="R22" s="86">
        <f t="shared" si="22"/>
        <v>1.957703927492447</v>
      </c>
      <c r="S22" s="86">
        <f t="shared" si="22"/>
        <v>1.8409090909090908</v>
      </c>
      <c r="T22" s="86">
        <f t="shared" si="22"/>
        <v>1.7372654155495977</v>
      </c>
      <c r="U22" s="86">
        <f t="shared" si="22"/>
        <v>1.6446700507614211</v>
      </c>
      <c r="V22" s="86">
        <f t="shared" si="22"/>
        <v>1.5614457831325304</v>
      </c>
      <c r="W22" s="86">
        <f t="shared" si="22"/>
        <v>1.4862385321100919</v>
      </c>
      <c r="X22" s="86">
        <f t="shared" si="22"/>
        <v>1.4179431072210067</v>
      </c>
      <c r="Y22" s="86">
        <f t="shared" si="22"/>
        <v>1.3556485355648538</v>
      </c>
      <c r="Z22" s="86">
        <f t="shared" si="22"/>
        <v>1.2985971943887777</v>
      </c>
      <c r="AA22" s="86">
        <f t="shared" si="22"/>
        <v>1.2461538461538464</v>
      </c>
      <c r="AB22" s="86">
        <f t="shared" si="22"/>
        <v>1.1977818853974123</v>
      </c>
      <c r="AC22" s="117">
        <f>3*18/(9*2+AC9)</f>
        <v>1.1530249110320285</v>
      </c>
      <c r="AD22" s="117">
        <f>3*18/(9*2+AD9)</f>
        <v>1.1114922813036021</v>
      </c>
      <c r="AE22" s="117">
        <f>3*18/(9*2+AE9)</f>
        <v>1.0728476821192052</v>
      </c>
      <c r="AF22" s="117">
        <f>3*18/(9*2+AF9)</f>
        <v>1.0367999999999999</v>
      </c>
      <c r="AG22" s="117">
        <f>3*18/(9*2+AG9)</f>
        <v>1.0030959752321982</v>
      </c>
    </row>
    <row r="23" spans="1:33" x14ac:dyDescent="0.2">
      <c r="C23" s="302" t="s">
        <v>61</v>
      </c>
      <c r="D23" s="302"/>
      <c r="E23" s="206">
        <f t="shared" ref="E23:H23" si="23">4*18/(3*9+E9)</f>
        <v>2.5868263473053892</v>
      </c>
      <c r="F23" s="206">
        <f t="shared" si="23"/>
        <v>2.5467943994104645</v>
      </c>
      <c r="G23" s="206">
        <f t="shared" si="23"/>
        <v>2.5079825834542815</v>
      </c>
      <c r="H23" s="206">
        <f t="shared" si="23"/>
        <v>2.4703359542530379</v>
      </c>
      <c r="I23" s="151">
        <f>4*18/(3*9+I9)</f>
        <v>2.4338028169014088</v>
      </c>
      <c r="J23" s="206">
        <f>4*18/(3*9+J9)</f>
        <v>2.3983344899375436</v>
      </c>
      <c r="K23" s="151">
        <f>4*18/(3*9+K9)</f>
        <v>2.3638850889192886</v>
      </c>
      <c r="L23" s="206">
        <f>4*18/(3*9+L9)</f>
        <v>2.330411328388402</v>
      </c>
      <c r="M23" s="56">
        <f>4*18/(3*9+M9)</f>
        <v>2.2978723404255321</v>
      </c>
      <c r="N23" s="75">
        <f t="shared" ref="N23:AB23" si="24">4*18/(3*9+N9)</f>
        <v>2.2354463130659767</v>
      </c>
      <c r="O23" s="75">
        <f t="shared" si="24"/>
        <v>2.1763224181360199</v>
      </c>
      <c r="P23" s="75">
        <f t="shared" si="24"/>
        <v>2.1202453987730059</v>
      </c>
      <c r="Q23" s="75">
        <f t="shared" si="24"/>
        <v>2.066985645933014</v>
      </c>
      <c r="R23" s="75">
        <f t="shared" si="24"/>
        <v>1.9681093394077447</v>
      </c>
      <c r="S23" s="75">
        <f t="shared" si="24"/>
        <v>1.8782608695652172</v>
      </c>
      <c r="T23" s="75">
        <f t="shared" si="24"/>
        <v>1.7962577962577961</v>
      </c>
      <c r="U23" s="75">
        <f t="shared" si="24"/>
        <v>1.7211155378486054</v>
      </c>
      <c r="V23" s="75">
        <f t="shared" si="24"/>
        <v>1.6520076481835566</v>
      </c>
      <c r="W23" s="75">
        <f t="shared" si="24"/>
        <v>1.5882352941176472</v>
      </c>
      <c r="X23" s="75">
        <f t="shared" si="24"/>
        <v>1.5292035398230091</v>
      </c>
      <c r="Y23" s="75">
        <f t="shared" si="24"/>
        <v>1.4744027303754268</v>
      </c>
      <c r="Z23" s="75">
        <f t="shared" si="24"/>
        <v>1.4233937397034597</v>
      </c>
      <c r="AA23" s="75">
        <f t="shared" si="24"/>
        <v>1.3757961783439492</v>
      </c>
      <c r="AB23" s="75">
        <f t="shared" si="24"/>
        <v>1.3312788906009245</v>
      </c>
      <c r="AC23" s="118">
        <f>4*18/(3*9+AC9)</f>
        <v>1.2895522388059704</v>
      </c>
      <c r="AD23" s="118">
        <f>4*18/(3*9+AD9)</f>
        <v>1.2503617945007237</v>
      </c>
      <c r="AE23" s="118">
        <f>4*18/(3*9+AE9)</f>
        <v>1.2134831460674156</v>
      </c>
      <c r="AF23" s="118">
        <f>4*18/(3*9+AF9)</f>
        <v>1.1787175989085947</v>
      </c>
      <c r="AG23" s="118">
        <f>4*18/(3*9+AG9)</f>
        <v>1.1458885941644561</v>
      </c>
    </row>
    <row r="24" spans="1:33" x14ac:dyDescent="0.2">
      <c r="C24" s="293" t="s">
        <v>64</v>
      </c>
      <c r="D24" s="293"/>
      <c r="E24" s="92">
        <f t="shared" ref="E24:H24" si="25">5*18/(4*9+E9)</f>
        <v>2.4434389140271491</v>
      </c>
      <c r="F24" s="92">
        <f t="shared" si="25"/>
        <v>2.4147568474007826</v>
      </c>
      <c r="G24" s="92">
        <f t="shared" si="25"/>
        <v>2.3867403314917124</v>
      </c>
      <c r="H24" s="92">
        <f t="shared" si="25"/>
        <v>2.3593664664117968</v>
      </c>
      <c r="I24" s="92">
        <f>5*18/(4*9+I9)</f>
        <v>2.3326133909287257</v>
      </c>
      <c r="J24" s="92">
        <f>5*18/(4*9+J9)</f>
        <v>2.3064602242391885</v>
      </c>
      <c r="K24" s="92">
        <f>5*18/(4*9+K9)</f>
        <v>2.2808870116156283</v>
      </c>
      <c r="L24" s="92">
        <f>5*18/(4*9+L9)</f>
        <v>2.2558746736292425</v>
      </c>
      <c r="M24" s="92">
        <f>5*18/(4*9+M9)</f>
        <v>2.2314049586776856</v>
      </c>
      <c r="N24" s="92">
        <f t="shared" ref="N24:AB24" si="26">5*18/(4*9+N9)</f>
        <v>2.1840242669362993</v>
      </c>
      <c r="O24" s="92">
        <f t="shared" si="26"/>
        <v>2.1386138613861383</v>
      </c>
      <c r="P24" s="92">
        <f t="shared" si="26"/>
        <v>2.0950533462657615</v>
      </c>
      <c r="Q24" s="92">
        <f t="shared" si="26"/>
        <v>2.0532319391634979</v>
      </c>
      <c r="R24" s="92">
        <f t="shared" si="26"/>
        <v>1.9744058500914077</v>
      </c>
      <c r="S24" s="92">
        <f t="shared" si="26"/>
        <v>1.9014084507042253</v>
      </c>
      <c r="T24" s="92">
        <f t="shared" si="26"/>
        <v>1.833616298811545</v>
      </c>
      <c r="U24" s="92">
        <f t="shared" si="26"/>
        <v>1.7704918032786885</v>
      </c>
      <c r="V24" s="92">
        <f t="shared" si="26"/>
        <v>1.7115689381933441</v>
      </c>
      <c r="W24" s="92">
        <f t="shared" si="26"/>
        <v>1.6564417177914113</v>
      </c>
      <c r="X24" s="92">
        <f t="shared" si="26"/>
        <v>1.6047548291233285</v>
      </c>
      <c r="Y24" s="92">
        <f t="shared" si="26"/>
        <v>1.5561959654178676</v>
      </c>
      <c r="Z24" s="92">
        <f t="shared" si="26"/>
        <v>1.5104895104895106</v>
      </c>
      <c r="AA24" s="92">
        <f t="shared" si="26"/>
        <v>1.4673913043478262</v>
      </c>
      <c r="AB24" s="92">
        <f t="shared" si="26"/>
        <v>1.4266842800528403</v>
      </c>
      <c r="AC24" s="92">
        <f>5*18/(4*9+AC9)</f>
        <v>1.3881748071979436</v>
      </c>
      <c r="AD24" s="92">
        <f>5*18/(4*9+AD9)</f>
        <v>1.3516896120150188</v>
      </c>
      <c r="AE24" s="92">
        <f>5*18/(4*9+AE9)</f>
        <v>1.3170731707317072</v>
      </c>
      <c r="AF24" s="92">
        <f>5*18/(4*9+AF9)</f>
        <v>1.2841854934601662</v>
      </c>
      <c r="AG24" s="92">
        <f>5*18/(4*9+AG9)</f>
        <v>1.2529002320185614</v>
      </c>
    </row>
    <row r="25" spans="1:33" s="7" customFormat="1" x14ac:dyDescent="0.2">
      <c r="C25" s="294" t="s">
        <v>41</v>
      </c>
      <c r="D25" s="294"/>
      <c r="E25" s="196">
        <f t="shared" ref="E25:H25" si="27">15.4/E9</f>
        <v>18.48</v>
      </c>
      <c r="F25" s="196">
        <f t="shared" si="27"/>
        <v>12.118032786885244</v>
      </c>
      <c r="G25" s="196">
        <f t="shared" si="27"/>
        <v>9.0146341463414625</v>
      </c>
      <c r="H25" s="196">
        <f t="shared" si="27"/>
        <v>7.1766990291262136</v>
      </c>
      <c r="I25" s="162">
        <f>15.4/I9</f>
        <v>5.9612903225806448</v>
      </c>
      <c r="J25" s="196">
        <f>15.4/J9</f>
        <v>5.0979310344827589</v>
      </c>
      <c r="K25" s="162">
        <f>15.4/K9</f>
        <v>4.4530120481927709</v>
      </c>
      <c r="L25" s="196">
        <f>15.4/L9</f>
        <v>3.952941176470588</v>
      </c>
      <c r="M25" s="57">
        <f>15.4/M9</f>
        <v>3.5538461538461541</v>
      </c>
      <c r="N25" s="76">
        <f t="shared" ref="N25:AB25" si="28">15.4/N9</f>
        <v>2.9568000000000003</v>
      </c>
      <c r="O25" s="76">
        <f t="shared" si="28"/>
        <v>2.5315068493150688</v>
      </c>
      <c r="P25" s="76">
        <f t="shared" si="28"/>
        <v>2.2131736526946111</v>
      </c>
      <c r="Q25" s="76">
        <f t="shared" si="28"/>
        <v>1.9659574468085108</v>
      </c>
      <c r="R25" s="76">
        <f t="shared" si="28"/>
        <v>1.6069565217391304</v>
      </c>
      <c r="S25" s="76">
        <f t="shared" si="28"/>
        <v>1.3588235294117648</v>
      </c>
      <c r="T25" s="76">
        <f t="shared" si="28"/>
        <v>1.1770700636942675</v>
      </c>
      <c r="U25" s="76">
        <f t="shared" si="28"/>
        <v>1.0382022471910113</v>
      </c>
      <c r="V25" s="76">
        <f t="shared" si="28"/>
        <v>0.92864321608040212</v>
      </c>
      <c r="W25" s="76">
        <f t="shared" si="28"/>
        <v>0.84000000000000008</v>
      </c>
      <c r="X25" s="76">
        <f t="shared" si="28"/>
        <v>0.76680497925311208</v>
      </c>
      <c r="Y25" s="76">
        <f t="shared" si="28"/>
        <v>0.70534351145038177</v>
      </c>
      <c r="Z25" s="76">
        <f t="shared" si="28"/>
        <v>0.65300353356890461</v>
      </c>
      <c r="AA25" s="76">
        <f t="shared" si="28"/>
        <v>0.60789473684210527</v>
      </c>
      <c r="AB25" s="76">
        <f t="shared" si="28"/>
        <v>0.56861538461538463</v>
      </c>
      <c r="AC25" s="129">
        <f>15.4/AC9</f>
        <v>0.53410404624277463</v>
      </c>
      <c r="AD25" s="129">
        <f>15.4/AD9</f>
        <v>0.50354223433242506</v>
      </c>
      <c r="AE25" s="129">
        <f>15.4/AE9</f>
        <v>0.47628865979381441</v>
      </c>
      <c r="AF25" s="129">
        <f>15.4/AF9</f>
        <v>0.45183374083129585</v>
      </c>
      <c r="AG25" s="129">
        <f>15.4/AG9</f>
        <v>0.42976744186046512</v>
      </c>
    </row>
    <row r="26" spans="1:33" x14ac:dyDescent="0.2">
      <c r="C26" s="295" t="s">
        <v>37</v>
      </c>
      <c r="D26" s="295"/>
      <c r="E26" s="197">
        <f t="shared" ref="E26:H26" si="29">16/E9</f>
        <v>19.2</v>
      </c>
      <c r="F26" s="197">
        <f t="shared" si="29"/>
        <v>12.590163934426227</v>
      </c>
      <c r="G26" s="197">
        <f t="shared" si="29"/>
        <v>9.3658536585365848</v>
      </c>
      <c r="H26" s="197">
        <f t="shared" si="29"/>
        <v>7.4563106796116498</v>
      </c>
      <c r="I26" s="163">
        <f>16/I9</f>
        <v>6.193548387096774</v>
      </c>
      <c r="J26" s="197">
        <f>16/J9</f>
        <v>5.296551724137931</v>
      </c>
      <c r="K26" s="163">
        <f>16/K9</f>
        <v>4.6265060240963853</v>
      </c>
      <c r="L26" s="197">
        <f>16/L9</f>
        <v>4.1069518716577535</v>
      </c>
      <c r="M26" s="58">
        <f>16/M9</f>
        <v>3.6923076923076925</v>
      </c>
      <c r="N26" s="77">
        <f t="shared" ref="N26:AB26" si="30">16/N9</f>
        <v>3.0720000000000001</v>
      </c>
      <c r="O26" s="77">
        <f t="shared" si="30"/>
        <v>2.6301369863013702</v>
      </c>
      <c r="P26" s="77">
        <f t="shared" si="30"/>
        <v>2.2994011976047903</v>
      </c>
      <c r="Q26" s="77">
        <f t="shared" si="30"/>
        <v>2.042553191489362</v>
      </c>
      <c r="R26" s="77">
        <f t="shared" si="30"/>
        <v>1.6695652173913043</v>
      </c>
      <c r="S26" s="77">
        <f t="shared" si="30"/>
        <v>1.4117647058823528</v>
      </c>
      <c r="T26" s="77">
        <f t="shared" si="30"/>
        <v>1.2229299363057324</v>
      </c>
      <c r="U26" s="77">
        <f t="shared" si="30"/>
        <v>1.0786516853932584</v>
      </c>
      <c r="V26" s="77">
        <f t="shared" si="30"/>
        <v>0.96482412060301515</v>
      </c>
      <c r="W26" s="77">
        <f t="shared" si="30"/>
        <v>0.8727272727272728</v>
      </c>
      <c r="X26" s="77">
        <f t="shared" si="30"/>
        <v>0.79668049792531126</v>
      </c>
      <c r="Y26" s="77">
        <f t="shared" si="30"/>
        <v>0.73282442748091603</v>
      </c>
      <c r="Z26" s="77">
        <f t="shared" si="30"/>
        <v>0.67844522968197885</v>
      </c>
      <c r="AA26" s="77">
        <f t="shared" si="30"/>
        <v>0.63157894736842113</v>
      </c>
      <c r="AB26" s="77">
        <f t="shared" si="30"/>
        <v>0.59076923076923082</v>
      </c>
      <c r="AC26" s="130">
        <f>16/AC9</f>
        <v>0.55491329479768792</v>
      </c>
      <c r="AD26" s="130">
        <f>16/AD9</f>
        <v>0.52316076294277936</v>
      </c>
      <c r="AE26" s="130">
        <f>16/AE9</f>
        <v>0.49484536082474223</v>
      </c>
      <c r="AF26" s="130">
        <f>16/AF9</f>
        <v>0.46943765281173588</v>
      </c>
      <c r="AG26" s="130">
        <f>16/AG9</f>
        <v>0.44651162790697674</v>
      </c>
    </row>
    <row r="27" spans="1:33" x14ac:dyDescent="0.2">
      <c r="C27" s="296" t="s">
        <v>62</v>
      </c>
      <c r="D27" s="296"/>
      <c r="E27" s="198">
        <f t="shared" ref="E27:H27" si="31">2*16/(3.5+E9)</f>
        <v>7.384615384615385</v>
      </c>
      <c r="F27" s="198">
        <f t="shared" si="31"/>
        <v>6.707423580786025</v>
      </c>
      <c r="G27" s="198">
        <f t="shared" si="31"/>
        <v>6.1439999999999992</v>
      </c>
      <c r="H27" s="198">
        <f t="shared" si="31"/>
        <v>5.6678966789667893</v>
      </c>
      <c r="I27" s="164">
        <f>2*16/(3.5+I9)</f>
        <v>5.2602739726027394</v>
      </c>
      <c r="J27" s="198">
        <f>2*16/(3.5+J9)</f>
        <v>4.9073482428115014</v>
      </c>
      <c r="K27" s="164">
        <f>2*16/(3.5+K9)</f>
        <v>4.5988023952095807</v>
      </c>
      <c r="L27" s="198">
        <f>2*16/(3.5+L9)</f>
        <v>4.3267605633802813</v>
      </c>
      <c r="M27" s="59">
        <f>2*16/(3.5+M9)</f>
        <v>4.085106382978724</v>
      </c>
      <c r="N27" s="78">
        <f t="shared" ref="N27:AB27" si="32">2*16/(3.5+N9)</f>
        <v>3.6746411483253594</v>
      </c>
      <c r="O27" s="78">
        <f t="shared" si="32"/>
        <v>3.339130434782609</v>
      </c>
      <c r="P27" s="78">
        <f t="shared" si="32"/>
        <v>3.0597609561752992</v>
      </c>
      <c r="Q27" s="78">
        <f t="shared" si="32"/>
        <v>2.8235294117647061</v>
      </c>
      <c r="R27" s="78">
        <f t="shared" si="32"/>
        <v>2.4458598726114649</v>
      </c>
      <c r="S27" s="78">
        <f t="shared" si="32"/>
        <v>2.1573033707865168</v>
      </c>
      <c r="T27" s="78">
        <f t="shared" si="32"/>
        <v>1.9296482412060298</v>
      </c>
      <c r="U27" s="78">
        <f t="shared" si="32"/>
        <v>1.7454545454545451</v>
      </c>
      <c r="V27" s="78">
        <f t="shared" si="32"/>
        <v>1.5933609958506225</v>
      </c>
      <c r="W27" s="78">
        <f t="shared" si="32"/>
        <v>1.4656488549618321</v>
      </c>
      <c r="X27" s="78">
        <f t="shared" si="32"/>
        <v>1.3568904593639577</v>
      </c>
      <c r="Y27" s="78">
        <f t="shared" si="32"/>
        <v>1.2631578947368423</v>
      </c>
      <c r="Z27" s="78">
        <f t="shared" si="32"/>
        <v>1.1815384615384616</v>
      </c>
      <c r="AA27" s="78">
        <f t="shared" si="32"/>
        <v>1.1098265895953758</v>
      </c>
      <c r="AB27" s="78">
        <f t="shared" si="32"/>
        <v>1.0463215258855587</v>
      </c>
      <c r="AC27" s="131">
        <f>2*16/(3.5+AC9)</f>
        <v>0.98969072164948468</v>
      </c>
      <c r="AD27" s="131">
        <f>2*16/(3.5+AD9)</f>
        <v>0.93887530562347199</v>
      </c>
      <c r="AE27" s="131">
        <f>2*16/(3.5+AE9)</f>
        <v>0.89302325581395348</v>
      </c>
      <c r="AF27" s="131">
        <f>2*16/(3.5+AF9)</f>
        <v>0.85144124168514412</v>
      </c>
      <c r="AG27" s="131">
        <f>2*16/(3.5+AG9)</f>
        <v>0.81355932203389825</v>
      </c>
    </row>
    <row r="28" spans="1:33" x14ac:dyDescent="0.2">
      <c r="C28" s="297" t="s">
        <v>65</v>
      </c>
      <c r="D28" s="297"/>
      <c r="E28" s="40">
        <f t="shared" ref="E28:H28" si="33">2*16/(4+E9)</f>
        <v>6.6206896551724146</v>
      </c>
      <c r="F28" s="40">
        <f t="shared" si="33"/>
        <v>6.0711462450592881</v>
      </c>
      <c r="G28" s="40">
        <f t="shared" si="33"/>
        <v>5.6058394160583935</v>
      </c>
      <c r="H28" s="40">
        <f t="shared" si="33"/>
        <v>5.2067796610169488</v>
      </c>
      <c r="I28" s="40">
        <f>2*16/(4+I9)</f>
        <v>4.8607594936708853</v>
      </c>
      <c r="J28" s="40">
        <f>2*16/(4+J9)</f>
        <v>4.5578635014836788</v>
      </c>
      <c r="K28" s="40">
        <f>2*16/(4+K9)</f>
        <v>4.2905027932960893</v>
      </c>
      <c r="L28" s="40">
        <f>2*16/(4+L9)</f>
        <v>4.0527704485488121</v>
      </c>
      <c r="M28" s="40">
        <f>2*16/(4+M9)</f>
        <v>3.8400000000000007</v>
      </c>
      <c r="N28" s="40">
        <f t="shared" ref="N28:AB28" si="34">2*16/(4+N9)</f>
        <v>3.4751131221719462</v>
      </c>
      <c r="O28" s="40">
        <f t="shared" si="34"/>
        <v>3.173553719008265</v>
      </c>
      <c r="P28" s="40">
        <f t="shared" si="34"/>
        <v>2.9201520912547529</v>
      </c>
      <c r="Q28" s="40">
        <f t="shared" si="34"/>
        <v>2.7042253521126765</v>
      </c>
      <c r="R28" s="40">
        <f t="shared" si="34"/>
        <v>2.3558282208588954</v>
      </c>
      <c r="S28" s="40">
        <f t="shared" si="34"/>
        <v>2.0869565217391304</v>
      </c>
      <c r="T28" s="40">
        <f t="shared" si="34"/>
        <v>1.8731707317073167</v>
      </c>
      <c r="U28" s="40">
        <f t="shared" si="34"/>
        <v>1.6991150442477874</v>
      </c>
      <c r="V28" s="40">
        <f t="shared" si="34"/>
        <v>1.5546558704453441</v>
      </c>
      <c r="W28" s="40">
        <f t="shared" si="34"/>
        <v>1.4328358208955225</v>
      </c>
      <c r="X28" s="40">
        <f t="shared" si="34"/>
        <v>1.3287197231833912</v>
      </c>
      <c r="Y28" s="40">
        <f t="shared" si="34"/>
        <v>1.2387096774193549</v>
      </c>
      <c r="Z28" s="40">
        <f t="shared" si="34"/>
        <v>1.1601208459214503</v>
      </c>
      <c r="AA28" s="40">
        <f t="shared" si="34"/>
        <v>1.0909090909090911</v>
      </c>
      <c r="AB28" s="40">
        <f t="shared" si="34"/>
        <v>1.0294906166219839</v>
      </c>
      <c r="AC28" s="40">
        <f>2*16/(4+AC9)</f>
        <v>0.97461928934010167</v>
      </c>
      <c r="AD28" s="40">
        <f>2*16/(4+AD9)</f>
        <v>0.92530120481927725</v>
      </c>
      <c r="AE28" s="40">
        <f>2*16/(4+AE9)</f>
        <v>0.88073394495412838</v>
      </c>
      <c r="AF28" s="40">
        <f>2*16/(4+AF9)</f>
        <v>0.84026258205689275</v>
      </c>
      <c r="AG28" s="40">
        <f>2*16/(4+AG9)</f>
        <v>0.80334728033472802</v>
      </c>
    </row>
    <row r="29" spans="1:33" x14ac:dyDescent="0.2">
      <c r="C29" s="292" t="s">
        <v>67</v>
      </c>
      <c r="D29" s="292"/>
      <c r="E29" s="41">
        <f t="shared" ref="E29:H29" si="35">2*13/(4+E9)</f>
        <v>5.3793103448275863</v>
      </c>
      <c r="F29" s="41">
        <f t="shared" si="35"/>
        <v>4.932806324110671</v>
      </c>
      <c r="G29" s="41">
        <f t="shared" si="35"/>
        <v>4.554744525547445</v>
      </c>
      <c r="H29" s="41">
        <f t="shared" si="35"/>
        <v>4.2305084745762711</v>
      </c>
      <c r="I29" s="41">
        <f>2*13/(4+I9)</f>
        <v>3.9493670886075947</v>
      </c>
      <c r="J29" s="41">
        <f>2*13/(4+J9)</f>
        <v>3.7032640949554891</v>
      </c>
      <c r="K29" s="41">
        <f>2*13/(4+K9)</f>
        <v>3.4860335195530725</v>
      </c>
      <c r="L29" s="41">
        <f>2*13/(4+L9)</f>
        <v>3.2928759894459101</v>
      </c>
      <c r="M29" s="41">
        <f>2*13/(4+M9)</f>
        <v>3.1200000000000006</v>
      </c>
      <c r="N29" s="41">
        <f t="shared" ref="N29:AB29" si="36">2*13/(4+N9)</f>
        <v>2.8235294117647061</v>
      </c>
      <c r="O29" s="41">
        <f t="shared" si="36"/>
        <v>2.5785123966942152</v>
      </c>
      <c r="P29" s="41">
        <f t="shared" si="36"/>
        <v>2.372623574144487</v>
      </c>
      <c r="Q29" s="41">
        <f t="shared" si="36"/>
        <v>2.1971830985915495</v>
      </c>
      <c r="R29" s="41">
        <f t="shared" si="36"/>
        <v>1.9141104294478526</v>
      </c>
      <c r="S29" s="41">
        <f t="shared" si="36"/>
        <v>1.6956521739130435</v>
      </c>
      <c r="T29" s="41">
        <f t="shared" si="36"/>
        <v>1.5219512195121949</v>
      </c>
      <c r="U29" s="41">
        <f t="shared" si="36"/>
        <v>1.3805309734513274</v>
      </c>
      <c r="V29" s="41">
        <f t="shared" si="36"/>
        <v>1.2631578947368423</v>
      </c>
      <c r="W29" s="41">
        <f t="shared" si="36"/>
        <v>1.164179104477612</v>
      </c>
      <c r="X29" s="41">
        <f t="shared" si="36"/>
        <v>1.0795847750865053</v>
      </c>
      <c r="Y29" s="41">
        <f t="shared" si="36"/>
        <v>1.0064516129032259</v>
      </c>
      <c r="Z29" s="41">
        <f t="shared" si="36"/>
        <v>0.94259818731117828</v>
      </c>
      <c r="AA29" s="41">
        <f t="shared" si="36"/>
        <v>0.88636363636363635</v>
      </c>
      <c r="AB29" s="41">
        <f t="shared" si="36"/>
        <v>0.83646112600536193</v>
      </c>
      <c r="AC29" s="41">
        <f>2*13/(4+AC9)</f>
        <v>0.79187817258883264</v>
      </c>
      <c r="AD29" s="41">
        <f>2*13/(4+AD9)</f>
        <v>0.75180722891566276</v>
      </c>
      <c r="AE29" s="41">
        <f>2*13/(4+AE9)</f>
        <v>0.71559633027522929</v>
      </c>
      <c r="AF29" s="41">
        <f>2*13/(4+AF9)</f>
        <v>0.68271334792122529</v>
      </c>
      <c r="AG29" s="41">
        <f>2*13/(4+AG9)</f>
        <v>0.65271966527196645</v>
      </c>
    </row>
    <row r="30" spans="1:33" s="7" customFormat="1" x14ac:dyDescent="0.2">
      <c r="C30" s="300" t="s">
        <v>128</v>
      </c>
      <c r="D30" s="300"/>
      <c r="E30" s="41">
        <f t="shared" ref="E30:H30" si="37">32/(E9)</f>
        <v>38.4</v>
      </c>
      <c r="F30" s="41">
        <f t="shared" si="37"/>
        <v>25.180327868852455</v>
      </c>
      <c r="G30" s="41">
        <f t="shared" si="37"/>
        <v>18.73170731707317</v>
      </c>
      <c r="H30" s="41">
        <f t="shared" si="37"/>
        <v>14.9126213592233</v>
      </c>
      <c r="I30" s="41">
        <f>32/(I9)</f>
        <v>12.387096774193548</v>
      </c>
      <c r="J30" s="41">
        <f>32/(J9)</f>
        <v>10.593103448275862</v>
      </c>
      <c r="K30" s="41">
        <f>32/(K9)</f>
        <v>9.2530120481927707</v>
      </c>
      <c r="L30" s="41">
        <f>32/(L9)</f>
        <v>8.2139037433155071</v>
      </c>
      <c r="M30" s="41">
        <f>32/(M9)</f>
        <v>7.384615384615385</v>
      </c>
      <c r="N30" s="41">
        <f t="shared" ref="N30:AB30" si="38">32/(N9)</f>
        <v>6.1440000000000001</v>
      </c>
      <c r="O30" s="41">
        <f t="shared" si="38"/>
        <v>5.2602739726027403</v>
      </c>
      <c r="P30" s="41">
        <f t="shared" si="38"/>
        <v>4.5988023952095807</v>
      </c>
      <c r="Q30" s="41">
        <f t="shared" si="38"/>
        <v>4.085106382978724</v>
      </c>
      <c r="R30" s="41">
        <f t="shared" si="38"/>
        <v>3.3391304347826085</v>
      </c>
      <c r="S30" s="41">
        <f t="shared" si="38"/>
        <v>2.8235294117647056</v>
      </c>
      <c r="T30" s="41">
        <f t="shared" si="38"/>
        <v>2.4458598726114649</v>
      </c>
      <c r="U30" s="41">
        <f t="shared" si="38"/>
        <v>2.1573033707865168</v>
      </c>
      <c r="V30" s="41">
        <f t="shared" si="38"/>
        <v>1.9296482412060303</v>
      </c>
      <c r="W30" s="41">
        <f t="shared" si="38"/>
        <v>1.7454545454545456</v>
      </c>
      <c r="X30" s="41">
        <f t="shared" si="38"/>
        <v>1.5933609958506225</v>
      </c>
      <c r="Y30" s="41">
        <f t="shared" si="38"/>
        <v>1.4656488549618321</v>
      </c>
      <c r="Z30" s="41">
        <f t="shared" si="38"/>
        <v>1.3568904593639577</v>
      </c>
      <c r="AA30" s="41">
        <f t="shared" si="38"/>
        <v>1.2631578947368423</v>
      </c>
      <c r="AB30" s="41">
        <f t="shared" si="38"/>
        <v>1.1815384615384616</v>
      </c>
      <c r="AC30" s="41">
        <f>32/(AC9)</f>
        <v>1.1098265895953758</v>
      </c>
      <c r="AD30" s="41">
        <f>32/(AD9)</f>
        <v>1.0463215258855587</v>
      </c>
      <c r="AE30" s="41">
        <f>32/(AE9)</f>
        <v>0.98969072164948446</v>
      </c>
      <c r="AF30" s="41">
        <f>32/(AF9)</f>
        <v>0.93887530562347177</v>
      </c>
      <c r="AG30" s="41">
        <f>32/(AG9)</f>
        <v>0.89302325581395348</v>
      </c>
    </row>
    <row r="31" spans="1:33" s="7" customFormat="1" x14ac:dyDescent="0.2">
      <c r="C31" s="300" t="s">
        <v>129</v>
      </c>
      <c r="D31" s="300"/>
      <c r="E31" s="41">
        <f t="shared" ref="E31:H31" si="39">2*32/(14+E9)</f>
        <v>4.3146067415730336</v>
      </c>
      <c r="F31" s="41">
        <f t="shared" si="39"/>
        <v>4.1909959072305591</v>
      </c>
      <c r="G31" s="41">
        <f t="shared" si="39"/>
        <v>4.0742705570291777</v>
      </c>
      <c r="H31" s="41">
        <f t="shared" si="39"/>
        <v>3.9638709677419359</v>
      </c>
      <c r="I31" s="41">
        <f>2*32/(14+I9)</f>
        <v>3.8592964824120606</v>
      </c>
      <c r="J31" s="41">
        <f>2*32/(14+J9)</f>
        <v>3.7600979192166464</v>
      </c>
      <c r="K31" s="41">
        <f>2*32/(14+K9)</f>
        <v>3.6658711217183773</v>
      </c>
      <c r="L31" s="41">
        <f>2*32/(14+L9)</f>
        <v>3.5762514551804427</v>
      </c>
      <c r="M31" s="41">
        <f>2*32/(14+M9)</f>
        <v>3.4909090909090912</v>
      </c>
      <c r="N31" s="41">
        <f t="shared" ref="N31:AB31" si="40">2*32/(14+N9)</f>
        <v>3.3318872017353582</v>
      </c>
      <c r="O31" s="41">
        <f t="shared" si="40"/>
        <v>3.186721991701245</v>
      </c>
      <c r="P31" s="41">
        <f t="shared" si="40"/>
        <v>3.053677932405567</v>
      </c>
      <c r="Q31" s="41">
        <f t="shared" si="40"/>
        <v>2.9312977099236641</v>
      </c>
      <c r="R31" s="41">
        <f t="shared" si="40"/>
        <v>2.7137809187279149</v>
      </c>
      <c r="S31" s="41">
        <f t="shared" si="40"/>
        <v>2.5263157894736841</v>
      </c>
      <c r="T31" s="41">
        <f t="shared" si="40"/>
        <v>2.3630769230769229</v>
      </c>
      <c r="U31" s="41">
        <f t="shared" si="40"/>
        <v>2.2196531791907512</v>
      </c>
      <c r="V31" s="41">
        <f t="shared" si="40"/>
        <v>2.0926430517711174</v>
      </c>
      <c r="W31" s="41">
        <f t="shared" si="40"/>
        <v>1.9793814432989694</v>
      </c>
      <c r="X31" s="41">
        <f t="shared" si="40"/>
        <v>1.877750611246944</v>
      </c>
      <c r="Y31" s="41">
        <f t="shared" si="40"/>
        <v>1.7860465116279072</v>
      </c>
      <c r="Z31" s="41">
        <f t="shared" si="40"/>
        <v>1.7028824833702885</v>
      </c>
      <c r="AA31" s="41">
        <f t="shared" si="40"/>
        <v>1.6271186440677967</v>
      </c>
      <c r="AB31" s="41">
        <f t="shared" si="40"/>
        <v>1.5578093306288034</v>
      </c>
      <c r="AC31" s="41">
        <f>2*32/(14+AC9)</f>
        <v>1.4941634241245139</v>
      </c>
      <c r="AD31" s="41">
        <f>2*32/(14+AD9)</f>
        <v>1.4355140186915889</v>
      </c>
      <c r="AE31" s="41">
        <f>2*32/(14+AE9)</f>
        <v>1.3812949640287768</v>
      </c>
      <c r="AF31" s="41">
        <f>2*32/(14+AF9)</f>
        <v>1.3310225303292893</v>
      </c>
      <c r="AG31" s="41">
        <f>2*32/(14+AG9)</f>
        <v>1.2842809364548495</v>
      </c>
    </row>
    <row r="32" spans="1:33" x14ac:dyDescent="0.2">
      <c r="A32" s="8"/>
    </row>
    <row r="33" spans="2:33" x14ac:dyDescent="0.2">
      <c r="D33" t="s">
        <v>7</v>
      </c>
      <c r="E33" s="14">
        <f t="shared" ref="E33:H33" si="41">33.4/(9+E9)</f>
        <v>3.3966101694915252</v>
      </c>
      <c r="F33" s="14">
        <f t="shared" si="41"/>
        <v>3.2519269776876265</v>
      </c>
      <c r="G33" s="14">
        <f t="shared" si="41"/>
        <v>3.1190661478599218</v>
      </c>
      <c r="H33" s="14">
        <f t="shared" si="41"/>
        <v>2.9966355140186911</v>
      </c>
      <c r="I33" s="14">
        <f>33.4/(9+I9)</f>
        <v>2.8834532374100719</v>
      </c>
      <c r="J33" s="14">
        <f>33.4/(9+J9)</f>
        <v>2.7785095320623916</v>
      </c>
      <c r="K33" s="14">
        <f>33.4/(9+K9)</f>
        <v>2.6809364548494981</v>
      </c>
      <c r="L33" s="14">
        <f>33.4/(9+L9)</f>
        <v>2.589983844911147</v>
      </c>
      <c r="M33" s="14">
        <f>33.4/(9+M9)</f>
        <v>2.5050000000000003</v>
      </c>
      <c r="N33" s="14">
        <f t="shared" ref="N33:AB33" si="42">33.4/(9+N9)</f>
        <v>2.3507331378299123</v>
      </c>
      <c r="O33" s="14">
        <f t="shared" si="42"/>
        <v>2.2143646408839781</v>
      </c>
      <c r="P33" s="14">
        <f t="shared" si="42"/>
        <v>2.0929503916449086</v>
      </c>
      <c r="Q33" s="14">
        <f t="shared" si="42"/>
        <v>1.9841584158415841</v>
      </c>
      <c r="R33" s="14">
        <f t="shared" si="42"/>
        <v>1.7973094170403585</v>
      </c>
      <c r="S33" s="14">
        <f t="shared" si="42"/>
        <v>1.6426229508196719</v>
      </c>
      <c r="T33" s="14">
        <f t="shared" si="42"/>
        <v>1.512452830188679</v>
      </c>
      <c r="U33" s="14">
        <f t="shared" si="42"/>
        <v>1.4013986013986013</v>
      </c>
      <c r="V33" s="14">
        <f t="shared" si="42"/>
        <v>1.3055374592833877</v>
      </c>
      <c r="W33" s="14">
        <f t="shared" si="42"/>
        <v>1.2219512195121951</v>
      </c>
      <c r="X33" s="14">
        <f t="shared" si="42"/>
        <v>1.1484240687679084</v>
      </c>
      <c r="Y33" s="14">
        <f t="shared" si="42"/>
        <v>1.0832432432432433</v>
      </c>
      <c r="Z33" s="14">
        <f t="shared" si="42"/>
        <v>1.025063938618926</v>
      </c>
      <c r="AA33" s="14">
        <f t="shared" si="42"/>
        <v>0.97281553398058263</v>
      </c>
      <c r="AB33" s="14">
        <f t="shared" si="42"/>
        <v>0.92563510392609705</v>
      </c>
      <c r="AC33" s="14">
        <f>33.4/(9+AC9)</f>
        <v>0.88281938325991194</v>
      </c>
      <c r="AD33" s="14">
        <f>33.4/(9+AD9)</f>
        <v>0.84378947368421064</v>
      </c>
      <c r="AE33" s="14">
        <f>33.4/(9+AE9)</f>
        <v>0.80806451612903218</v>
      </c>
      <c r="AF33" s="14">
        <f>33.4/(9+AF9)</f>
        <v>0.7752417794970986</v>
      </c>
      <c r="AG33" s="14">
        <f>33.4/(9+AG9)</f>
        <v>0.74498141263940509</v>
      </c>
    </row>
    <row r="34" spans="2:33" x14ac:dyDescent="0.2">
      <c r="D34" t="s">
        <v>8</v>
      </c>
      <c r="E34" s="14">
        <f t="shared" ref="E34:H34" si="43">47.4/(12.5+E9)</f>
        <v>3.5549999999999997</v>
      </c>
      <c r="F34" s="14">
        <f t="shared" si="43"/>
        <v>3.4420574886535551</v>
      </c>
      <c r="G34" s="14">
        <f t="shared" si="43"/>
        <v>3.3360703812316714</v>
      </c>
      <c r="H34" s="14">
        <f t="shared" si="43"/>
        <v>3.2364153627311518</v>
      </c>
      <c r="I34" s="14">
        <f>47.4/(12.5+I9)</f>
        <v>3.142541436464088</v>
      </c>
      <c r="J34" s="14">
        <f>47.4/(12.5+J9)</f>
        <v>3.0539597315436238</v>
      </c>
      <c r="K34" s="14">
        <f>47.4/(12.5+K9)</f>
        <v>2.9702349869451696</v>
      </c>
      <c r="L34" s="14">
        <f>47.4/(12.5+L9)</f>
        <v>2.8909783989834819</v>
      </c>
      <c r="M34" s="14">
        <f>47.4/(12.5+M9)</f>
        <v>2.8158415841584161</v>
      </c>
      <c r="N34" s="14">
        <f t="shared" ref="N34:AB34" si="44">47.4/(12.5+N9)</f>
        <v>2.6767058823529415</v>
      </c>
      <c r="O34" s="14">
        <f t="shared" si="44"/>
        <v>2.5506726457399105</v>
      </c>
      <c r="P34" s="14">
        <f t="shared" si="44"/>
        <v>2.4359743040685227</v>
      </c>
      <c r="Q34" s="14">
        <f t="shared" si="44"/>
        <v>2.3311475409836064</v>
      </c>
      <c r="R34" s="14">
        <f t="shared" si="44"/>
        <v>2.1464150943396225</v>
      </c>
      <c r="S34" s="14">
        <f t="shared" si="44"/>
        <v>1.9888111888111886</v>
      </c>
      <c r="T34" s="14">
        <f t="shared" si="44"/>
        <v>1.8527687296416935</v>
      </c>
      <c r="U34" s="14">
        <f t="shared" si="44"/>
        <v>1.7341463414634144</v>
      </c>
      <c r="V34" s="14">
        <f t="shared" si="44"/>
        <v>1.6297994269340974</v>
      </c>
      <c r="W34" s="14">
        <f t="shared" si="44"/>
        <v>1.5372972972972974</v>
      </c>
      <c r="X34" s="14">
        <f t="shared" si="44"/>
        <v>1.4547314578005117</v>
      </c>
      <c r="Y34" s="14">
        <f t="shared" si="44"/>
        <v>1.3805825242718448</v>
      </c>
      <c r="Z34" s="14">
        <f t="shared" si="44"/>
        <v>1.3136258660508084</v>
      </c>
      <c r="AA34" s="14">
        <f t="shared" si="44"/>
        <v>1.2528634361233482</v>
      </c>
      <c r="AB34" s="14">
        <f t="shared" si="44"/>
        <v>1.1974736842105265</v>
      </c>
      <c r="AC34" s="14">
        <f>47.4/(12.5+AC9)</f>
        <v>1.1467741935483873</v>
      </c>
      <c r="AD34" s="14">
        <f>47.4/(12.5+AD9)</f>
        <v>1.1001934235976789</v>
      </c>
      <c r="AE34" s="14">
        <f>47.4/(12.5+AE9)</f>
        <v>1.0572490706319702</v>
      </c>
      <c r="AF34" s="14">
        <f>47.4/(12.5+AF9)</f>
        <v>1.0175313059033988</v>
      </c>
      <c r="AG34" s="14">
        <f>47.4/(12.5+AG9)</f>
        <v>0.98068965517241369</v>
      </c>
    </row>
    <row r="35" spans="2:33" x14ac:dyDescent="0.2">
      <c r="D35" t="s">
        <v>9</v>
      </c>
      <c r="E35" s="14">
        <f t="shared" ref="E35:H35" si="45">54.4/(16+E9)</f>
        <v>3.2316831683168319</v>
      </c>
      <c r="F35" s="14">
        <f t="shared" si="45"/>
        <v>3.1498190591073585</v>
      </c>
      <c r="G35" s="14">
        <f t="shared" si="45"/>
        <v>3.0720000000000001</v>
      </c>
      <c r="H35" s="14">
        <f t="shared" si="45"/>
        <v>2.9979334098737085</v>
      </c>
      <c r="I35" s="14">
        <f>54.4/(16+I9)</f>
        <v>2.927354260089686</v>
      </c>
      <c r="J35" s="14">
        <f>54.4/(16+J9)</f>
        <v>2.8600219058050382</v>
      </c>
      <c r="K35" s="14">
        <f>54.4/(16+K9)</f>
        <v>2.7957173447537476</v>
      </c>
      <c r="L35" s="14">
        <f>54.4/(16+L9)</f>
        <v>2.7342408376963352</v>
      </c>
      <c r="M35" s="14">
        <f>54.4/(16+M9)</f>
        <v>2.6754098360655738</v>
      </c>
      <c r="N35" s="14">
        <f t="shared" ref="N35:AB35" si="46">54.4/(16+N9)</f>
        <v>2.5650294695481337</v>
      </c>
      <c r="O35" s="14">
        <f t="shared" si="46"/>
        <v>2.4633962264150946</v>
      </c>
      <c r="P35" s="14">
        <f t="shared" si="46"/>
        <v>2.3695099818511798</v>
      </c>
      <c r="Q35" s="14">
        <f t="shared" si="46"/>
        <v>2.2825174825174828</v>
      </c>
      <c r="R35" s="14">
        <f t="shared" si="46"/>
        <v>2.1263843648208467</v>
      </c>
      <c r="S35" s="14">
        <f t="shared" si="46"/>
        <v>1.9902439024390242</v>
      </c>
      <c r="T35" s="14">
        <f t="shared" si="46"/>
        <v>1.8704871060171917</v>
      </c>
      <c r="U35" s="14">
        <f t="shared" si="46"/>
        <v>1.7643243243243241</v>
      </c>
      <c r="V35" s="14">
        <f t="shared" si="46"/>
        <v>1.6695652173913045</v>
      </c>
      <c r="W35" s="14">
        <f t="shared" si="46"/>
        <v>1.584466019417476</v>
      </c>
      <c r="X35" s="14">
        <f t="shared" si="46"/>
        <v>1.507621247113164</v>
      </c>
      <c r="Y35" s="14">
        <f t="shared" si="46"/>
        <v>1.4378854625550663</v>
      </c>
      <c r="Z35" s="14">
        <f t="shared" si="46"/>
        <v>1.3743157894736844</v>
      </c>
      <c r="AA35" s="14">
        <f t="shared" si="46"/>
        <v>1.3161290322580645</v>
      </c>
      <c r="AB35" s="14">
        <f t="shared" si="46"/>
        <v>1.2626692456479691</v>
      </c>
      <c r="AC35" s="14">
        <f>54.4/(16+AC9)</f>
        <v>1.213382899628253</v>
      </c>
      <c r="AD35" s="14">
        <f>54.4/(16+AD9)</f>
        <v>1.1677996422182471</v>
      </c>
      <c r="AE35" s="14">
        <f>54.4/(16+AE9)</f>
        <v>1.1255172413793102</v>
      </c>
      <c r="AF35" s="14">
        <f>54.4/(16+AF9)</f>
        <v>1.086189683860233</v>
      </c>
      <c r="AG35" s="14">
        <f>54.4/(16+AG9)</f>
        <v>1.0495176848874597</v>
      </c>
    </row>
    <row r="36" spans="2:33" x14ac:dyDescent="0.2">
      <c r="D36" t="s">
        <v>13</v>
      </c>
      <c r="E36" s="14">
        <f t="shared" ref="E36:H36" si="47">67.4/(19.5+E9)</f>
        <v>3.3147540983606563</v>
      </c>
      <c r="F36" s="14">
        <f t="shared" si="47"/>
        <v>3.2449348044132402</v>
      </c>
      <c r="G36" s="14">
        <f t="shared" si="47"/>
        <v>3.1779960707269161</v>
      </c>
      <c r="H36" s="14">
        <f t="shared" si="47"/>
        <v>3.1137632338787298</v>
      </c>
      <c r="I36" s="14">
        <f>67.4/(19.5+I9)</f>
        <v>3.0520754716981138</v>
      </c>
      <c r="J36" s="14">
        <f>67.4/(19.5+J9)</f>
        <v>2.992784458834413</v>
      </c>
      <c r="K36" s="14">
        <f>67.4/(19.5+K9)</f>
        <v>2.9357531760435576</v>
      </c>
      <c r="L36" s="14">
        <f>67.4/(19.5+L9)</f>
        <v>2.8808548530721287</v>
      </c>
      <c r="M36" s="14">
        <f>67.4/(19.5+M9)</f>
        <v>2.8279720279720282</v>
      </c>
      <c r="N36" s="14">
        <f t="shared" ref="N36:AB36" si="48">67.4/(19.5+N9)</f>
        <v>2.7278246205733563</v>
      </c>
      <c r="O36" s="14">
        <f t="shared" si="48"/>
        <v>2.6345276872964174</v>
      </c>
      <c r="P36" s="14">
        <f t="shared" si="48"/>
        <v>2.5474015748031498</v>
      </c>
      <c r="Q36" s="14">
        <f t="shared" si="48"/>
        <v>2.4658536585365858</v>
      </c>
      <c r="R36" s="14">
        <f t="shared" si="48"/>
        <v>2.3174785100286535</v>
      </c>
      <c r="S36" s="14">
        <f t="shared" si="48"/>
        <v>2.1859459459459458</v>
      </c>
      <c r="T36" s="14">
        <f t="shared" si="48"/>
        <v>2.0685421994884909</v>
      </c>
      <c r="U36" s="14">
        <f t="shared" si="48"/>
        <v>1.963106796116505</v>
      </c>
      <c r="V36" s="14">
        <f t="shared" si="48"/>
        <v>1.8678983833718248</v>
      </c>
      <c r="W36" s="14">
        <f t="shared" si="48"/>
        <v>1.7814977973568287</v>
      </c>
      <c r="X36" s="14">
        <f t="shared" si="48"/>
        <v>1.7027368421052635</v>
      </c>
      <c r="Y36" s="14">
        <f t="shared" si="48"/>
        <v>1.630645161290323</v>
      </c>
      <c r="Z36" s="14">
        <f t="shared" si="48"/>
        <v>1.5644100580270797</v>
      </c>
      <c r="AA36" s="14">
        <f t="shared" si="48"/>
        <v>1.5033457249070634</v>
      </c>
      <c r="AB36" s="14">
        <f t="shared" si="48"/>
        <v>1.4468694096601076</v>
      </c>
      <c r="AC36" s="14">
        <f>67.4/(19.5+AC9)</f>
        <v>1.3944827586206898</v>
      </c>
      <c r="AD36" s="14">
        <f>67.4/(19.5+AD9)</f>
        <v>1.3457570715474212</v>
      </c>
      <c r="AE36" s="14">
        <f>67.4/(19.5+AE9)</f>
        <v>1.3003215434083601</v>
      </c>
      <c r="AF36" s="14">
        <f>67.4/(19.5+AF9)</f>
        <v>1.2578538102643857</v>
      </c>
      <c r="AG36" s="14">
        <f>67.4/(19.5+AG9)</f>
        <v>1.2180722891566265</v>
      </c>
    </row>
    <row r="37" spans="2:33" x14ac:dyDescent="0.2">
      <c r="D37" t="s">
        <v>14</v>
      </c>
      <c r="E37" s="14">
        <f t="shared" ref="E37:H37" si="49">84/(28+E9)</f>
        <v>2.9132947976878616</v>
      </c>
      <c r="F37" s="14">
        <f t="shared" si="49"/>
        <v>2.8697508896797155</v>
      </c>
      <c r="G37" s="14">
        <f t="shared" si="49"/>
        <v>2.8274894810659186</v>
      </c>
      <c r="H37" s="14">
        <f t="shared" si="49"/>
        <v>2.7864547339322736</v>
      </c>
      <c r="I37" s="14">
        <f>84/(28+I9)</f>
        <v>2.7465940054495914</v>
      </c>
      <c r="J37" s="14">
        <f>84/(28+J9)</f>
        <v>2.7078576225654802</v>
      </c>
      <c r="K37" s="14">
        <f>84/(28+K9)</f>
        <v>2.6701986754966889</v>
      </c>
      <c r="L37" s="14">
        <f>84/(28+L9)</f>
        <v>2.633572828216852</v>
      </c>
      <c r="M37" s="14">
        <f>84/(28+M9)</f>
        <v>2.5979381443298966</v>
      </c>
      <c r="N37" s="14">
        <f t="shared" ref="N37:AB37" si="50">84/(28+N9)</f>
        <v>2.5294855708908406</v>
      </c>
      <c r="O37" s="14">
        <f t="shared" si="50"/>
        <v>2.4645476772616135</v>
      </c>
      <c r="P37" s="14">
        <f t="shared" si="50"/>
        <v>2.402860548271752</v>
      </c>
      <c r="Q37" s="14">
        <f t="shared" si="50"/>
        <v>2.3441860465116275</v>
      </c>
      <c r="R37" s="14">
        <f t="shared" si="50"/>
        <v>2.2350332594235032</v>
      </c>
      <c r="S37" s="14">
        <f t="shared" si="50"/>
        <v>2.1355932203389831</v>
      </c>
      <c r="T37" s="14">
        <f t="shared" si="50"/>
        <v>2.044624746450304</v>
      </c>
      <c r="U37" s="14">
        <f t="shared" si="50"/>
        <v>1.961089494163424</v>
      </c>
      <c r="V37" s="14">
        <f t="shared" si="50"/>
        <v>1.8841121495327104</v>
      </c>
      <c r="W37" s="14">
        <f t="shared" si="50"/>
        <v>1.8129496402877701</v>
      </c>
      <c r="X37" s="14">
        <f t="shared" si="50"/>
        <v>1.7469670710571925</v>
      </c>
      <c r="Y37" s="14">
        <f t="shared" si="50"/>
        <v>1.6856187290969902</v>
      </c>
      <c r="Z37" s="14">
        <f t="shared" si="50"/>
        <v>1.6284329563812603</v>
      </c>
      <c r="AA37" s="14">
        <f t="shared" si="50"/>
        <v>1.5750000000000002</v>
      </c>
      <c r="AB37" s="14">
        <f t="shared" si="50"/>
        <v>1.5249621785173979</v>
      </c>
      <c r="AC37" s="14">
        <f>84/(28+AC9)</f>
        <v>1.4780058651026393</v>
      </c>
      <c r="AD37" s="14">
        <f>84/(28+AD9)</f>
        <v>1.4338549075391183</v>
      </c>
      <c r="AE37" s="14">
        <f>84/(28+AE9)</f>
        <v>1.3922651933701657</v>
      </c>
      <c r="AF37" s="14">
        <f>84/(28+AF9)</f>
        <v>1.3530201342281878</v>
      </c>
      <c r="AG37" s="14">
        <f>84/(28+AG9)</f>
        <v>1.3159268929503916</v>
      </c>
    </row>
    <row r="38" spans="2:33" x14ac:dyDescent="0.2">
      <c r="D38" t="s">
        <v>15</v>
      </c>
      <c r="E38" s="14">
        <f t="shared" ref="E38:H38" si="51">101.4/(39.5+E9)</f>
        <v>2.5140495867768595</v>
      </c>
      <c r="F38" s="14">
        <f t="shared" si="51"/>
        <v>2.4870720490546754</v>
      </c>
      <c r="G38" s="14">
        <f t="shared" si="51"/>
        <v>2.4606673407482305</v>
      </c>
      <c r="H38" s="14">
        <f t="shared" si="51"/>
        <v>2.4348174087043524</v>
      </c>
      <c r="I38" s="14">
        <f>101.4/(39.5+I9)</f>
        <v>2.4095049504950494</v>
      </c>
      <c r="J38" s="14">
        <f>101.4/(39.5+J9)</f>
        <v>2.3847133757961783</v>
      </c>
      <c r="K38" s="14">
        <f>101.4/(39.5+K9)</f>
        <v>2.3604267701260913</v>
      </c>
      <c r="L38" s="14">
        <f>101.4/(39.5+L9)</f>
        <v>2.3366298607777245</v>
      </c>
      <c r="M38" s="14">
        <f>101.4/(39.5+M9)</f>
        <v>2.3133079847908746</v>
      </c>
      <c r="N38" s="14">
        <f t="shared" ref="N38:AB38" si="52">101.4/(39.5+N9)</f>
        <v>2.2680335507921714</v>
      </c>
      <c r="O38" s="14">
        <f t="shared" si="52"/>
        <v>2.2244972577696527</v>
      </c>
      <c r="P38" s="14">
        <f t="shared" si="52"/>
        <v>2.1826008968609867</v>
      </c>
      <c r="Q38" s="14">
        <f t="shared" si="52"/>
        <v>2.1422535211267606</v>
      </c>
      <c r="R38" s="14">
        <f t="shared" si="52"/>
        <v>2.0658743633276742</v>
      </c>
      <c r="S38" s="14">
        <f t="shared" si="52"/>
        <v>1.9947540983606558</v>
      </c>
      <c r="T38" s="14">
        <f t="shared" si="52"/>
        <v>1.9283676703645007</v>
      </c>
      <c r="U38" s="14">
        <f t="shared" si="52"/>
        <v>1.8662576687116565</v>
      </c>
      <c r="V38" s="14">
        <f t="shared" si="52"/>
        <v>1.8080237741456169</v>
      </c>
      <c r="W38" s="14">
        <f t="shared" si="52"/>
        <v>1.7533141210374643</v>
      </c>
      <c r="X38" s="14">
        <f t="shared" si="52"/>
        <v>1.7018181818181821</v>
      </c>
      <c r="Y38" s="14">
        <f t="shared" si="52"/>
        <v>1.6532608695652176</v>
      </c>
      <c r="Z38" s="14">
        <f t="shared" si="52"/>
        <v>1.6073976221928667</v>
      </c>
      <c r="AA38" s="14">
        <f t="shared" si="52"/>
        <v>1.5640102827763498</v>
      </c>
      <c r="AB38" s="14">
        <f t="shared" si="52"/>
        <v>1.5229036295369214</v>
      </c>
      <c r="AC38" s="14">
        <f>101.4/(39.5+AC9)</f>
        <v>1.4839024390243905</v>
      </c>
      <c r="AD38" s="14">
        <f>101.4/(39.5+AD9)</f>
        <v>1.4468489892984544</v>
      </c>
      <c r="AE38" s="14">
        <f>101.4/(39.5+AE9)</f>
        <v>1.4116009280742459</v>
      </c>
      <c r="AF38" s="14">
        <f>101.4/(39.5+AF9)</f>
        <v>1.3780294450736126</v>
      </c>
      <c r="AG38" s="14">
        <f>101.4/(39.5+AG9)</f>
        <v>1.3460176991150441</v>
      </c>
    </row>
    <row r="39" spans="2:33" x14ac:dyDescent="0.2">
      <c r="B39" s="3"/>
      <c r="D39" t="s">
        <v>16</v>
      </c>
      <c r="E39" s="14">
        <f t="shared" ref="E39:H39" si="53">119.4/(48.5+E9)</f>
        <v>2.4202702702702701</v>
      </c>
      <c r="F39" s="14">
        <f t="shared" si="53"/>
        <v>2.3989953955629972</v>
      </c>
      <c r="G39" s="14">
        <f t="shared" si="53"/>
        <v>2.378091286307054</v>
      </c>
      <c r="H39" s="14">
        <f t="shared" si="53"/>
        <v>2.3575483340189223</v>
      </c>
      <c r="I39" s="14">
        <f>119.4/(48.5+I9)</f>
        <v>2.3373572593800978</v>
      </c>
      <c r="J39" s="14">
        <f>119.4/(48.5+J9)</f>
        <v>2.3175090982612212</v>
      </c>
      <c r="K39" s="14">
        <f>119.4/(48.5+K9)</f>
        <v>2.2979951884522856</v>
      </c>
      <c r="L39" s="14">
        <f>119.4/(48.5+L9)</f>
        <v>2.278807157057654</v>
      </c>
      <c r="M39" s="14">
        <f>119.4/(48.5+M9)</f>
        <v>2.25993690851735</v>
      </c>
      <c r="N39" s="14">
        <f t="shared" ref="N39:AB39" si="54">119.4/(48.5+N9)</f>
        <v>2.2231186966640806</v>
      </c>
      <c r="O39" s="14">
        <f t="shared" si="54"/>
        <v>2.1874809160305344</v>
      </c>
      <c r="P39" s="14">
        <f t="shared" si="54"/>
        <v>2.1529676934635611</v>
      </c>
      <c r="Q39" s="14">
        <f t="shared" si="54"/>
        <v>2.119526627218935</v>
      </c>
      <c r="R39" s="14">
        <f t="shared" si="54"/>
        <v>2.0556671449067432</v>
      </c>
      <c r="S39" s="14">
        <f t="shared" si="54"/>
        <v>1.9955431754874653</v>
      </c>
      <c r="T39" s="14">
        <f t="shared" si="54"/>
        <v>1.9388362652232747</v>
      </c>
      <c r="U39" s="14">
        <f t="shared" si="54"/>
        <v>1.8852631578947368</v>
      </c>
      <c r="V39" s="14">
        <f t="shared" si="54"/>
        <v>1.8345710627400771</v>
      </c>
      <c r="W39" s="14">
        <f t="shared" si="54"/>
        <v>1.7865336658354116</v>
      </c>
      <c r="X39" s="14">
        <f t="shared" si="54"/>
        <v>1.7409477521263672</v>
      </c>
      <c r="Y39" s="14">
        <f t="shared" si="54"/>
        <v>1.6976303317535546</v>
      </c>
      <c r="Z39" s="14">
        <f t="shared" si="54"/>
        <v>1.6564161849710985</v>
      </c>
      <c r="AA39" s="14">
        <f t="shared" si="54"/>
        <v>1.617155756207675</v>
      </c>
      <c r="AB39" s="14">
        <f t="shared" si="54"/>
        <v>1.5797133406835724</v>
      </c>
      <c r="AC39" s="14">
        <f>119.4/(48.5+AC9)</f>
        <v>1.5439655172413795</v>
      </c>
      <c r="AD39" s="14">
        <f>119.4/(48.5+AD9)</f>
        <v>1.5097997892518442</v>
      </c>
      <c r="AE39" s="14">
        <f>119.4/(48.5+AE9)</f>
        <v>1.4771134020618555</v>
      </c>
      <c r="AF39" s="14">
        <f>119.4/(48.5+AF9)</f>
        <v>1.4458123107971745</v>
      </c>
      <c r="AG39" s="14">
        <f>119.4/(48.5+AG9)</f>
        <v>1.4158102766798417</v>
      </c>
    </row>
    <row r="40" spans="2:33" x14ac:dyDescent="0.2">
      <c r="B40" s="3"/>
      <c r="D40" t="s">
        <v>17</v>
      </c>
      <c r="E40" s="14">
        <f t="shared" ref="E40:H40" si="55">91.4/(34+E9)</f>
        <v>2.6239234449760764</v>
      </c>
      <c r="F40" s="14">
        <f t="shared" si="55"/>
        <v>2.5913762551683401</v>
      </c>
      <c r="G40" s="14">
        <f t="shared" si="55"/>
        <v>2.5596266044340723</v>
      </c>
      <c r="H40" s="14">
        <f t="shared" si="55"/>
        <v>2.5286455331412103</v>
      </c>
      <c r="I40" s="14">
        <f>91.4/(34+I9)</f>
        <v>2.4984054669703872</v>
      </c>
      <c r="J40" s="14">
        <f>91.4/(34+J9)</f>
        <v>2.4688801350590883</v>
      </c>
      <c r="K40" s="14">
        <f>91.4/(34+K9)</f>
        <v>2.4400444938820911</v>
      </c>
      <c r="L40" s="14">
        <f>91.4/(34+L9)</f>
        <v>2.4118746564046178</v>
      </c>
      <c r="M40" s="14">
        <f>91.4/(34+M9)</f>
        <v>2.3843478260869566</v>
      </c>
      <c r="N40" s="14">
        <f t="shared" ref="N40:AB40" si="56">91.4/(34+N9)</f>
        <v>2.3311370882040383</v>
      </c>
      <c r="O40" s="14">
        <f t="shared" si="56"/>
        <v>2.2802494802494802</v>
      </c>
      <c r="P40" s="14">
        <f t="shared" si="56"/>
        <v>2.2315361139369276</v>
      </c>
      <c r="Q40" s="14">
        <f t="shared" si="56"/>
        <v>2.1848605577689244</v>
      </c>
      <c r="R40" s="14">
        <f t="shared" si="56"/>
        <v>2.0971319311663481</v>
      </c>
      <c r="S40" s="14">
        <f t="shared" si="56"/>
        <v>2.0161764705882352</v>
      </c>
      <c r="T40" s="14">
        <f t="shared" si="56"/>
        <v>1.9412389380530974</v>
      </c>
      <c r="U40" s="14">
        <f t="shared" si="56"/>
        <v>1.8716723549488055</v>
      </c>
      <c r="V40" s="14">
        <f t="shared" si="56"/>
        <v>1.8069192751235588</v>
      </c>
      <c r="W40" s="14">
        <f t="shared" si="56"/>
        <v>1.7464968152866245</v>
      </c>
      <c r="X40" s="14">
        <f t="shared" si="56"/>
        <v>1.6899845916795071</v>
      </c>
      <c r="Y40" s="14">
        <f t="shared" si="56"/>
        <v>1.6370149253731345</v>
      </c>
      <c r="Z40" s="14">
        <f t="shared" si="56"/>
        <v>1.5872648335745299</v>
      </c>
      <c r="AA40" s="14">
        <f t="shared" si="56"/>
        <v>1.5404494382022473</v>
      </c>
      <c r="AB40" s="14">
        <f t="shared" si="56"/>
        <v>1.4963165075034108</v>
      </c>
      <c r="AC40" s="14">
        <f>91.4/(34+AC9)</f>
        <v>1.4546419098143237</v>
      </c>
      <c r="AD40" s="14">
        <f>91.4/(34+AD9)</f>
        <v>1.415225806451613</v>
      </c>
      <c r="AE40" s="14">
        <f>91.4/(34+AE9)</f>
        <v>1.3778894472361809</v>
      </c>
      <c r="AF40" s="14">
        <f>91.4/(34+AF9)</f>
        <v>1.3424724602203182</v>
      </c>
      <c r="AG40" s="14">
        <f>91.4/(34+AG9)</f>
        <v>1.3088305489260141</v>
      </c>
    </row>
    <row r="41" spans="2:33" x14ac:dyDescent="0.2">
      <c r="B41" s="3"/>
      <c r="D41" t="s">
        <v>18</v>
      </c>
      <c r="E41" s="14">
        <f t="shared" ref="E41:H41" si="57">51.4/(18+E9)</f>
        <v>2.729203539823009</v>
      </c>
      <c r="F41" s="14">
        <f t="shared" si="57"/>
        <v>2.6672432432432434</v>
      </c>
      <c r="G41" s="14">
        <f t="shared" si="57"/>
        <v>2.6080338266384779</v>
      </c>
      <c r="H41" s="14">
        <f t="shared" si="57"/>
        <v>2.5513960703205791</v>
      </c>
      <c r="I41" s="14">
        <f>51.4/(18+I9)</f>
        <v>2.4971659919028339</v>
      </c>
      <c r="J41" s="14">
        <f>51.4/(18+J9)</f>
        <v>2.4451932606541131</v>
      </c>
      <c r="K41" s="14">
        <f>51.4/(18+K9)</f>
        <v>2.3953398058252429</v>
      </c>
      <c r="L41" s="14">
        <f>51.4/(18+L9)</f>
        <v>2.3474785918173171</v>
      </c>
      <c r="M41" s="14">
        <f>51.4/(18+M9)</f>
        <v>2.301492537313433</v>
      </c>
      <c r="N41" s="14">
        <f t="shared" ref="N41:AB41" si="58">51.4/(18+N9)</f>
        <v>2.214721723518851</v>
      </c>
      <c r="O41" s="14">
        <f t="shared" si="58"/>
        <v>2.1342560553633216</v>
      </c>
      <c r="P41" s="14">
        <f t="shared" si="58"/>
        <v>2.0594323873121869</v>
      </c>
      <c r="Q41" s="14">
        <f t="shared" si="58"/>
        <v>1.9896774193548388</v>
      </c>
      <c r="R41" s="14">
        <f t="shared" si="58"/>
        <v>1.8634441087613292</v>
      </c>
      <c r="S41" s="14">
        <f t="shared" si="58"/>
        <v>1.752272727272727</v>
      </c>
      <c r="T41" s="14">
        <f t="shared" si="58"/>
        <v>1.6536193029490616</v>
      </c>
      <c r="U41" s="14">
        <f t="shared" si="58"/>
        <v>1.565482233502538</v>
      </c>
      <c r="V41" s="14">
        <f t="shared" si="58"/>
        <v>1.4862650602409639</v>
      </c>
      <c r="W41" s="14">
        <f t="shared" si="58"/>
        <v>1.4146788990825689</v>
      </c>
      <c r="X41" s="14">
        <f t="shared" si="58"/>
        <v>1.3496717724288843</v>
      </c>
      <c r="Y41" s="14">
        <f t="shared" si="58"/>
        <v>1.290376569037657</v>
      </c>
      <c r="Z41" s="14">
        <f t="shared" si="58"/>
        <v>1.2360721442885774</v>
      </c>
      <c r="AA41" s="14">
        <f t="shared" si="58"/>
        <v>1.1861538461538463</v>
      </c>
      <c r="AB41" s="14">
        <f t="shared" si="58"/>
        <v>1.1401109057301295</v>
      </c>
      <c r="AC41" s="14">
        <f>51.4/(18+AC9)</f>
        <v>1.0975088967971531</v>
      </c>
      <c r="AD41" s="14">
        <f>51.4/(18+AD9)</f>
        <v>1.057975986277873</v>
      </c>
      <c r="AE41" s="14">
        <f>51.4/(18+AE9)</f>
        <v>1.0211920529801324</v>
      </c>
      <c r="AF41" s="14">
        <f>51.4/(18+AF9)</f>
        <v>0.98687999999999998</v>
      </c>
      <c r="AG41" s="14">
        <f>51.4/(18+AG9)</f>
        <v>0.95479876160990707</v>
      </c>
    </row>
    <row r="42" spans="2:33" x14ac:dyDescent="0.2">
      <c r="B42" s="3"/>
      <c r="D42" t="s">
        <v>19</v>
      </c>
      <c r="E42" s="14">
        <f t="shared" ref="E42:H42" si="59">65.4/(21.5+E9)</f>
        <v>2.9283582089552245</v>
      </c>
      <c r="F42" s="14">
        <f t="shared" si="59"/>
        <v>2.8720951509606589</v>
      </c>
      <c r="G42" s="14">
        <f t="shared" si="59"/>
        <v>2.817953321364453</v>
      </c>
      <c r="H42" s="14">
        <f t="shared" si="59"/>
        <v>2.7658149779735686</v>
      </c>
      <c r="I42" s="14">
        <f>65.4/(21.5+I9)</f>
        <v>2.7155709342560557</v>
      </c>
      <c r="J42" s="14">
        <f>65.4/(21.5+J9)</f>
        <v>2.6671197960917592</v>
      </c>
      <c r="K42" s="14">
        <f>65.4/(21.5+K9)</f>
        <v>2.620367278797997</v>
      </c>
      <c r="L42" s="14">
        <f>65.4/(21.5+L9)</f>
        <v>2.5752255947497953</v>
      </c>
      <c r="M42" s="14">
        <f>65.4/(21.5+M9)</f>
        <v>2.531612903225807</v>
      </c>
      <c r="N42" s="14">
        <f t="shared" ref="N42:AB42" si="60">65.4/(21.5+N9)</f>
        <v>2.4486739469578787</v>
      </c>
      <c r="O42" s="14">
        <f t="shared" si="60"/>
        <v>2.3709969788519643</v>
      </c>
      <c r="P42" s="14">
        <f t="shared" si="60"/>
        <v>2.2980966325036607</v>
      </c>
      <c r="Q42" s="14">
        <f t="shared" si="60"/>
        <v>2.2295454545454549</v>
      </c>
      <c r="R42" s="14">
        <f t="shared" si="60"/>
        <v>2.1040214477211796</v>
      </c>
      <c r="S42" s="14">
        <f t="shared" si="60"/>
        <v>1.9918781725888326</v>
      </c>
      <c r="T42" s="14">
        <f t="shared" si="60"/>
        <v>1.8910843373493975</v>
      </c>
      <c r="U42" s="14">
        <f t="shared" si="60"/>
        <v>1.8</v>
      </c>
      <c r="V42" s="14">
        <f t="shared" si="60"/>
        <v>1.7172866520787751</v>
      </c>
      <c r="W42" s="14">
        <f t="shared" si="60"/>
        <v>1.6418410041841007</v>
      </c>
      <c r="X42" s="14">
        <f t="shared" si="60"/>
        <v>1.5727454909819643</v>
      </c>
      <c r="Y42" s="14">
        <f t="shared" si="60"/>
        <v>1.5092307692307696</v>
      </c>
      <c r="Z42" s="14">
        <f t="shared" si="60"/>
        <v>1.4506469500924217</v>
      </c>
      <c r="AA42" s="14">
        <f t="shared" si="60"/>
        <v>1.3964412811387903</v>
      </c>
      <c r="AB42" s="14">
        <f t="shared" si="60"/>
        <v>1.3461406518010295</v>
      </c>
      <c r="AC42" s="14">
        <f>65.4/(21.5+AC9)</f>
        <v>1.2993377483443711</v>
      </c>
      <c r="AD42" s="14">
        <f>65.4/(21.5+AD9)</f>
        <v>1.2556800000000001</v>
      </c>
      <c r="AE42" s="14">
        <f>65.4/(21.5+AE9)</f>
        <v>1.214860681114551</v>
      </c>
      <c r="AF42" s="14">
        <f>65.4/(21.5+AF9)</f>
        <v>1.1766116941529237</v>
      </c>
      <c r="AG42" s="14">
        <f>65.4/(21.5+AG9)</f>
        <v>1.1406976744186048</v>
      </c>
    </row>
    <row r="43" spans="2:33" x14ac:dyDescent="0.2">
      <c r="B43" s="3"/>
      <c r="D43" t="s">
        <v>20</v>
      </c>
      <c r="E43" s="14">
        <f t="shared" ref="E43:H43" si="61">83.4/(30.5+E9)</f>
        <v>2.6617021276595749</v>
      </c>
      <c r="F43" s="14">
        <f t="shared" si="61"/>
        <v>2.6250491803278693</v>
      </c>
      <c r="G43" s="14">
        <f t="shared" si="61"/>
        <v>2.5893919793014231</v>
      </c>
      <c r="H43" s="14">
        <f t="shared" si="61"/>
        <v>2.5546904913848119</v>
      </c>
      <c r="I43" s="14">
        <f>83.4/(30.5+I9)</f>
        <v>2.5209068010075568</v>
      </c>
      <c r="J43" s="14">
        <f>83.4/(30.5+J9)</f>
        <v>2.4880049720323183</v>
      </c>
      <c r="K43" s="14">
        <f>83.4/(30.5+K9)</f>
        <v>2.4559509202453986</v>
      </c>
      <c r="L43" s="14">
        <f>83.4/(30.5+L9)</f>
        <v>2.4247122955784373</v>
      </c>
      <c r="M43" s="14">
        <f>83.4/(30.5+M9)</f>
        <v>2.3942583732057416</v>
      </c>
      <c r="N43" s="14">
        <f t="shared" ref="N43:AB43" si="62">83.4/(30.5+N9)</f>
        <v>2.3355892648774796</v>
      </c>
      <c r="O43" s="14">
        <f t="shared" si="62"/>
        <v>2.279726651480638</v>
      </c>
      <c r="P43" s="14">
        <f t="shared" si="62"/>
        <v>2.2264738598442713</v>
      </c>
      <c r="Q43" s="14">
        <f t="shared" si="62"/>
        <v>2.1756521739130434</v>
      </c>
      <c r="R43" s="14">
        <f t="shared" si="62"/>
        <v>2.0806652806652806</v>
      </c>
      <c r="S43" s="14">
        <f t="shared" si="62"/>
        <v>1.9936254980079682</v>
      </c>
      <c r="T43" s="14">
        <f t="shared" si="62"/>
        <v>1.9135755258126195</v>
      </c>
      <c r="U43" s="14">
        <f t="shared" si="62"/>
        <v>1.8397058823529413</v>
      </c>
      <c r="V43" s="14">
        <f t="shared" si="62"/>
        <v>1.7713274336283189</v>
      </c>
      <c r="W43" s="14">
        <f t="shared" si="62"/>
        <v>1.7078498293515361</v>
      </c>
      <c r="X43" s="14">
        <f t="shared" si="62"/>
        <v>1.6487644151565077</v>
      </c>
      <c r="Y43" s="14">
        <f t="shared" si="62"/>
        <v>1.593630573248408</v>
      </c>
      <c r="Z43" s="14">
        <f t="shared" si="62"/>
        <v>1.5420647149460711</v>
      </c>
      <c r="AA43" s="14">
        <f t="shared" si="62"/>
        <v>1.4937313432835824</v>
      </c>
      <c r="AB43" s="14">
        <f t="shared" si="62"/>
        <v>1.4483357452966716</v>
      </c>
      <c r="AC43" s="14">
        <f>83.4/(30.5+AC9)</f>
        <v>1.4056179775280901</v>
      </c>
      <c r="AD43" s="14">
        <f>83.4/(30.5+AD9)</f>
        <v>1.3653478854024559</v>
      </c>
      <c r="AE43" s="14">
        <f>83.4/(30.5+AE9)</f>
        <v>1.3273209549071618</v>
      </c>
      <c r="AF43" s="14">
        <f>83.4/(30.5+AF9)</f>
        <v>1.2913548387096774</v>
      </c>
      <c r="AG43" s="14">
        <f>83.4/(30.5+AG9)</f>
        <v>1.2572864321608039</v>
      </c>
    </row>
    <row r="44" spans="2:33" x14ac:dyDescent="0.2">
      <c r="D44" t="s">
        <v>21</v>
      </c>
      <c r="E44" s="14">
        <f t="shared" ref="E44:H44" si="63">117.4/(41+E9)</f>
        <v>2.8063745019920319</v>
      </c>
      <c r="F44" s="14">
        <f t="shared" si="63"/>
        <v>2.7773287333661902</v>
      </c>
      <c r="G44" s="14">
        <f t="shared" si="63"/>
        <v>2.7488780487804876</v>
      </c>
      <c r="H44" s="14">
        <f t="shared" si="63"/>
        <v>2.7210043457267021</v>
      </c>
      <c r="I44" s="14">
        <f>117.4/(41+I9)</f>
        <v>2.6936902485659657</v>
      </c>
      <c r="J44" s="14">
        <f>117.4/(41+J9)</f>
        <v>2.6669190724088971</v>
      </c>
      <c r="K44" s="14">
        <f>117.4/(41+K9)</f>
        <v>2.6406747891283975</v>
      </c>
      <c r="L44" s="14">
        <f>117.4/(41+L9)</f>
        <v>2.6149419953596289</v>
      </c>
      <c r="M44" s="14">
        <f>117.4/(41+M9)</f>
        <v>2.5897058823529413</v>
      </c>
      <c r="N44" s="14">
        <f t="shared" ref="N44:AB44" si="64">117.4/(41+N9)</f>
        <v>2.5406672678088369</v>
      </c>
      <c r="O44" s="14">
        <f t="shared" si="64"/>
        <v>2.4934513274336285</v>
      </c>
      <c r="P44" s="14">
        <f t="shared" si="64"/>
        <v>2.4479582971329279</v>
      </c>
      <c r="Q44" s="14">
        <f t="shared" si="64"/>
        <v>2.4040955631399319</v>
      </c>
      <c r="R44" s="14">
        <f t="shared" si="64"/>
        <v>2.3209225700164744</v>
      </c>
      <c r="S44" s="14">
        <f t="shared" si="64"/>
        <v>2.2433121019108282</v>
      </c>
      <c r="T44" s="14">
        <f t="shared" si="64"/>
        <v>2.170724191063174</v>
      </c>
      <c r="U44" s="14">
        <f t="shared" si="64"/>
        <v>2.102686567164179</v>
      </c>
      <c r="V44" s="14">
        <f t="shared" si="64"/>
        <v>2.0387843704775692</v>
      </c>
      <c r="W44" s="14">
        <f t="shared" si="64"/>
        <v>1.9786516853932588</v>
      </c>
      <c r="X44" s="14">
        <f t="shared" si="64"/>
        <v>1.9219645293315146</v>
      </c>
      <c r="Y44" s="14">
        <f t="shared" si="64"/>
        <v>1.8684350132625998</v>
      </c>
      <c r="Z44" s="14">
        <f t="shared" si="64"/>
        <v>1.8178064516129036</v>
      </c>
      <c r="AA44" s="14">
        <f t="shared" si="64"/>
        <v>1.7698492462311559</v>
      </c>
      <c r="AB44" s="14">
        <f t="shared" si="64"/>
        <v>1.7243574051407591</v>
      </c>
      <c r="AC44" s="14">
        <f>117.4/(41+AC9)</f>
        <v>1.6811455847255372</v>
      </c>
      <c r="AD44" s="14">
        <f>117.4/(41+AD9)</f>
        <v>1.6400465657741561</v>
      </c>
      <c r="AE44" s="14">
        <f>117.4/(41+AE9)</f>
        <v>1.6009090909090908</v>
      </c>
      <c r="AF44" s="14">
        <f>117.4/(41+AF9)</f>
        <v>1.5635960044395116</v>
      </c>
      <c r="AG44" s="14">
        <f>117.4/(41+AG9)</f>
        <v>1.5279826464208242</v>
      </c>
    </row>
    <row r="45" spans="2:33" x14ac:dyDescent="0.2">
      <c r="D45" t="s">
        <v>25</v>
      </c>
      <c r="E45" s="14">
        <f t="shared" ref="E45:H45" si="65">125.4/(44.5+E9)</f>
        <v>2.7661764705882352</v>
      </c>
      <c r="F45" s="14">
        <f t="shared" si="65"/>
        <v>2.7397360036413292</v>
      </c>
      <c r="G45" s="14">
        <f t="shared" si="65"/>
        <v>2.7137962128043283</v>
      </c>
      <c r="H45" s="14">
        <f t="shared" si="65"/>
        <v>2.688343010272443</v>
      </c>
      <c r="I45" s="14">
        <f>125.4/(44.5+I9)</f>
        <v>2.6633628318584073</v>
      </c>
      <c r="J45" s="14">
        <f>125.4/(44.5+J9)</f>
        <v>2.6388426128890838</v>
      </c>
      <c r="K45" s="14">
        <f>125.4/(44.5+K9)</f>
        <v>2.6147697654213728</v>
      </c>
      <c r="L45" s="14">
        <f>125.4/(44.5+L9)</f>
        <v>2.5911321566939303</v>
      </c>
      <c r="M45" s="14">
        <f>125.4/(44.5+M9)</f>
        <v>2.5679180887372013</v>
      </c>
      <c r="N45" s="14">
        <f t="shared" ref="N45:AB45" si="66">125.4/(44.5+N9)</f>
        <v>2.5227158424140823</v>
      </c>
      <c r="O45" s="14">
        <f t="shared" si="66"/>
        <v>2.4790774299835254</v>
      </c>
      <c r="P45" s="14">
        <f t="shared" si="66"/>
        <v>2.436923076923077</v>
      </c>
      <c r="Q45" s="14">
        <f t="shared" si="66"/>
        <v>2.3961783439490447</v>
      </c>
      <c r="R45" s="14">
        <f t="shared" si="66"/>
        <v>2.31864406779661</v>
      </c>
      <c r="S45" s="14">
        <f t="shared" si="66"/>
        <v>2.2459701492537314</v>
      </c>
      <c r="T45" s="14">
        <f t="shared" si="66"/>
        <v>2.1777134587554268</v>
      </c>
      <c r="U45" s="14">
        <f t="shared" si="66"/>
        <v>2.1134831460674159</v>
      </c>
      <c r="V45" s="14">
        <f t="shared" si="66"/>
        <v>2.0529331514324696</v>
      </c>
      <c r="W45" s="14">
        <f t="shared" si="66"/>
        <v>1.9957559681697614</v>
      </c>
      <c r="X45" s="14">
        <f t="shared" si="66"/>
        <v>1.941677419354839</v>
      </c>
      <c r="Y45" s="14">
        <f t="shared" si="66"/>
        <v>1.8904522613065329</v>
      </c>
      <c r="Z45" s="14">
        <f t="shared" si="66"/>
        <v>1.8418604651162793</v>
      </c>
      <c r="AA45" s="14">
        <f t="shared" si="66"/>
        <v>1.7957040572792364</v>
      </c>
      <c r="AB45" s="14">
        <f t="shared" si="66"/>
        <v>1.7518044237485451</v>
      </c>
      <c r="AC45" s="14">
        <f>125.4/(44.5+AC9)</f>
        <v>1.7100000000000002</v>
      </c>
      <c r="AD45" s="14">
        <f>125.4/(44.5+AD9)</f>
        <v>1.6701442841287459</v>
      </c>
      <c r="AE45" s="14">
        <f>125.4/(44.5+AE9)</f>
        <v>1.632104121475054</v>
      </c>
      <c r="AF45" s="14">
        <f>125.4/(44.5+AF9)</f>
        <v>1.5957582184517496</v>
      </c>
      <c r="AG45" s="14">
        <f>125.4/(44.5+AG9)</f>
        <v>1.5609958506224064</v>
      </c>
    </row>
    <row r="46" spans="2:33" x14ac:dyDescent="0.2">
      <c r="D46" t="s">
        <v>26</v>
      </c>
      <c r="E46" s="14">
        <f t="shared" ref="E46:H46" si="67">132.4/(42.5+E9)</f>
        <v>3.0553846153846154</v>
      </c>
      <c r="F46" s="14">
        <f t="shared" si="67"/>
        <v>3.0248453117563066</v>
      </c>
      <c r="G46" s="14">
        <f t="shared" si="67"/>
        <v>2.9949104618284639</v>
      </c>
      <c r="H46" s="14">
        <f t="shared" si="67"/>
        <v>2.9655622958469436</v>
      </c>
      <c r="I46" s="14">
        <f>132.4/(42.5+I9)</f>
        <v>2.9367837338262475</v>
      </c>
      <c r="J46" s="14">
        <f>132.4/(42.5+J9)</f>
        <v>2.9085583524027459</v>
      </c>
      <c r="K46" s="14">
        <f>132.4/(42.5+K9)</f>
        <v>2.8808703535811424</v>
      </c>
      <c r="L46" s="14">
        <f>132.4/(42.5+L9)</f>
        <v>2.8537045352492143</v>
      </c>
      <c r="M46" s="14">
        <f>132.4/(42.5+M9)</f>
        <v>2.8270462633451956</v>
      </c>
      <c r="N46" s="14">
        <f t="shared" ref="N46:AB46" si="68">132.4/(42.5+N9)</f>
        <v>2.7751965065502184</v>
      </c>
      <c r="O46" s="14">
        <f t="shared" si="68"/>
        <v>2.7252144082332763</v>
      </c>
      <c r="P46" s="14">
        <f t="shared" si="68"/>
        <v>2.6770008424599832</v>
      </c>
      <c r="Q46" s="14">
        <f t="shared" si="68"/>
        <v>2.6304635761589403</v>
      </c>
      <c r="R46" s="14">
        <f t="shared" si="68"/>
        <v>2.5420799999999999</v>
      </c>
      <c r="S46" s="14">
        <f t="shared" si="68"/>
        <v>2.4594427244582042</v>
      </c>
      <c r="T46" s="14">
        <f t="shared" si="68"/>
        <v>2.382008995502249</v>
      </c>
      <c r="U46" s="14">
        <f t="shared" si="68"/>
        <v>2.3093023255813954</v>
      </c>
      <c r="V46" s="14">
        <f t="shared" si="68"/>
        <v>2.2409026798307479</v>
      </c>
      <c r="W46" s="14">
        <f t="shared" si="68"/>
        <v>2.1764383561643839</v>
      </c>
      <c r="X46" s="14">
        <f t="shared" si="68"/>
        <v>2.1155792276964052</v>
      </c>
      <c r="Y46" s="14">
        <f t="shared" si="68"/>
        <v>2.0580310880829016</v>
      </c>
      <c r="Z46" s="14">
        <f t="shared" si="68"/>
        <v>2.0035308953341744</v>
      </c>
      <c r="AA46" s="14">
        <f t="shared" si="68"/>
        <v>1.9518427518427521</v>
      </c>
      <c r="AB46" s="14">
        <f t="shared" si="68"/>
        <v>1.9027544910179643</v>
      </c>
      <c r="AC46" s="14">
        <f>132.4/(42.5+AC9)</f>
        <v>1.8560747663551405</v>
      </c>
      <c r="AD46" s="14">
        <f>132.4/(42.5+AD9)</f>
        <v>1.8116305587229193</v>
      </c>
      <c r="AE46" s="14">
        <f>132.4/(42.5+AE9)</f>
        <v>1.7692650334075721</v>
      </c>
      <c r="AF46" s="14">
        <f>132.4/(42.5+AF9)</f>
        <v>1.7288356909684439</v>
      </c>
      <c r="AG46" s="14">
        <f>132.4/(42.5+AG9)</f>
        <v>1.6902127659574466</v>
      </c>
    </row>
    <row r="47" spans="2:33" x14ac:dyDescent="0.2">
      <c r="D47" t="s">
        <v>27</v>
      </c>
      <c r="E47" s="14">
        <f t="shared" ref="E47:H47" si="69">143.4/(51+E9)</f>
        <v>2.7665594855305464</v>
      </c>
      <c r="F47" s="14">
        <f t="shared" si="69"/>
        <v>2.7434037465125547</v>
      </c>
      <c r="G47" s="14">
        <f t="shared" si="69"/>
        <v>2.7206324110671938</v>
      </c>
      <c r="H47" s="14">
        <f t="shared" si="69"/>
        <v>2.6982359858878873</v>
      </c>
      <c r="I47" s="14">
        <f>143.4/(51+I9)</f>
        <v>2.6762052877138411</v>
      </c>
      <c r="J47" s="14">
        <f>143.4/(51+J9)</f>
        <v>2.654531430775164</v>
      </c>
      <c r="K47" s="14">
        <f>143.4/(51+K9)</f>
        <v>2.6332058148431523</v>
      </c>
      <c r="L47" s="14">
        <f>143.4/(51+L9)</f>
        <v>2.6122201138519925</v>
      </c>
      <c r="M47" s="14">
        <f>143.4/(51+M9)</f>
        <v>2.5915662650602411</v>
      </c>
      <c r="N47" s="14">
        <f t="shared" ref="N47:AB47" si="70">143.4/(51+N9)</f>
        <v>2.551223128243143</v>
      </c>
      <c r="O47" s="14">
        <f t="shared" si="70"/>
        <v>2.5121167883211677</v>
      </c>
      <c r="P47" s="14">
        <f t="shared" si="70"/>
        <v>2.4741912293314163</v>
      </c>
      <c r="Q47" s="14">
        <f t="shared" si="70"/>
        <v>2.4373937677053825</v>
      </c>
      <c r="R47" s="14">
        <f t="shared" si="70"/>
        <v>2.3669876203576341</v>
      </c>
      <c r="S47" s="14">
        <f t="shared" si="70"/>
        <v>2.300534759358289</v>
      </c>
      <c r="T47" s="14">
        <f t="shared" si="70"/>
        <v>2.2377113133940183</v>
      </c>
      <c r="U47" s="14">
        <f t="shared" si="70"/>
        <v>2.1782278481012662</v>
      </c>
      <c r="V47" s="14">
        <f t="shared" si="70"/>
        <v>2.1218249075215785</v>
      </c>
      <c r="W47" s="14">
        <f t="shared" si="70"/>
        <v>2.0682692307692312</v>
      </c>
      <c r="X47" s="14">
        <f t="shared" si="70"/>
        <v>2.0173505275498242</v>
      </c>
      <c r="Y47" s="14">
        <f t="shared" si="70"/>
        <v>1.9688787185354693</v>
      </c>
      <c r="Z47" s="14">
        <f t="shared" si="70"/>
        <v>1.9226815642458102</v>
      </c>
      <c r="AA47" s="14">
        <f t="shared" si="70"/>
        <v>1.8786026200873365</v>
      </c>
      <c r="AB47" s="14">
        <f t="shared" si="70"/>
        <v>1.8364994663820706</v>
      </c>
      <c r="AC47" s="14">
        <f>143.4/(51+AC9)</f>
        <v>1.7962421711899792</v>
      </c>
      <c r="AD47" s="14">
        <f>143.4/(51+AD9)</f>
        <v>1.757711950970378</v>
      </c>
      <c r="AE47" s="14">
        <f>143.4/(51+AE9)</f>
        <v>1.7207999999999999</v>
      </c>
      <c r="AF47" s="14">
        <f>143.4/(51+AF9)</f>
        <v>1.6854064642507345</v>
      </c>
      <c r="AG47" s="14">
        <f>143.4/(51+AG9)</f>
        <v>1.6514395393474086</v>
      </c>
    </row>
    <row r="48" spans="2:33" x14ac:dyDescent="0.2">
      <c r="D48" t="s">
        <v>22</v>
      </c>
      <c r="E48" s="14">
        <f t="shared" ref="E48:H48" si="71">138.4/(42.5+E9)</f>
        <v>3.1938461538461538</v>
      </c>
      <c r="F48" s="14">
        <f t="shared" si="71"/>
        <v>3.1619228938600665</v>
      </c>
      <c r="G48" s="14">
        <f t="shared" si="71"/>
        <v>3.1306314797360981</v>
      </c>
      <c r="H48" s="14">
        <f t="shared" si="71"/>
        <v>3.0999533364442371</v>
      </c>
      <c r="I48" s="14">
        <f>138.4/(42.5+I9)</f>
        <v>3.0698706099815158</v>
      </c>
      <c r="J48" s="14">
        <f>138.4/(42.5+J9)</f>
        <v>3.0403661327231122</v>
      </c>
      <c r="K48" s="14">
        <f>138.4/(42.5+K9)</f>
        <v>3.0114233907524932</v>
      </c>
      <c r="L48" s="14">
        <f>138.4/(42.5+L9)</f>
        <v>2.9830264930399641</v>
      </c>
      <c r="M48" s="14">
        <f>138.4/(42.5+M9)</f>
        <v>2.9551601423487543</v>
      </c>
      <c r="N48" s="14">
        <f t="shared" ref="N48:AB48" si="72">138.4/(42.5+N9)</f>
        <v>2.9009606986899561</v>
      </c>
      <c r="O48" s="14">
        <f t="shared" si="72"/>
        <v>2.8487135506003431</v>
      </c>
      <c r="P48" s="14">
        <f t="shared" si="72"/>
        <v>2.7983150800336984</v>
      </c>
      <c r="Q48" s="14">
        <f t="shared" si="72"/>
        <v>2.7496688741721855</v>
      </c>
      <c r="R48" s="14">
        <f t="shared" si="72"/>
        <v>2.6572800000000001</v>
      </c>
      <c r="S48" s="14">
        <f t="shared" si="72"/>
        <v>2.5708978328173373</v>
      </c>
      <c r="T48" s="14">
        <f t="shared" si="72"/>
        <v>2.4899550224887554</v>
      </c>
      <c r="U48" s="14">
        <f t="shared" si="72"/>
        <v>2.4139534883720932</v>
      </c>
      <c r="V48" s="14">
        <f t="shared" si="72"/>
        <v>2.342454160789845</v>
      </c>
      <c r="W48" s="14">
        <f t="shared" si="72"/>
        <v>2.2750684931506853</v>
      </c>
      <c r="X48" s="14">
        <f t="shared" si="72"/>
        <v>2.2114513981358193</v>
      </c>
      <c r="Y48" s="14">
        <f t="shared" si="72"/>
        <v>2.1512953367875651</v>
      </c>
      <c r="Z48" s="14">
        <f t="shared" si="72"/>
        <v>2.0943253467843634</v>
      </c>
      <c r="AA48" s="14">
        <f t="shared" si="72"/>
        <v>2.0402948402948407</v>
      </c>
      <c r="AB48" s="14">
        <f t="shared" si="72"/>
        <v>1.9889820359281438</v>
      </c>
      <c r="AC48" s="14">
        <f>138.4/(42.5+AC9)</f>
        <v>1.9401869158878506</v>
      </c>
      <c r="AD48" s="14">
        <f>138.4/(42.5+AD9)</f>
        <v>1.8937286202964654</v>
      </c>
      <c r="AE48" s="14">
        <f>138.4/(42.5+AE9)</f>
        <v>1.8494432071269487</v>
      </c>
      <c r="AF48" s="14">
        <f>138.4/(42.5+AF9)</f>
        <v>1.8071817192600652</v>
      </c>
      <c r="AG48" s="14">
        <f>138.4/(42.5+AG9)</f>
        <v>1.7668085106382978</v>
      </c>
    </row>
    <row r="49" spans="2:33" x14ac:dyDescent="0.2">
      <c r="D49" t="s">
        <v>23</v>
      </c>
      <c r="E49" s="14">
        <f t="shared" ref="E49:H49" si="73">151.4/(46+E9)</f>
        <v>3.2327402135231318</v>
      </c>
      <c r="F49" s="14">
        <f t="shared" si="73"/>
        <v>3.2028206258263552</v>
      </c>
      <c r="G49" s="14">
        <f t="shared" si="73"/>
        <v>3.1734497816593885</v>
      </c>
      <c r="H49" s="14">
        <f t="shared" si="73"/>
        <v>3.1446127217654696</v>
      </c>
      <c r="I49" s="14">
        <f>151.4/(46+I9)</f>
        <v>3.1162950257289879</v>
      </c>
      <c r="J49" s="14">
        <f>151.4/(46+J9)</f>
        <v>3.0884827879303018</v>
      </c>
      <c r="K49" s="14">
        <f>151.4/(46+K9)</f>
        <v>3.0611625947767482</v>
      </c>
      <c r="L49" s="14">
        <f>151.4/(46+L9)</f>
        <v>3.0343215031315238</v>
      </c>
      <c r="M49" s="14">
        <f>151.4/(46+M9)</f>
        <v>3.0079470198675495</v>
      </c>
      <c r="N49" s="14">
        <f t="shared" ref="N49:AB49" si="74">151.4/(46+N9)</f>
        <v>2.9565500406834824</v>
      </c>
      <c r="O49" s="14">
        <f t="shared" si="74"/>
        <v>2.9068800000000001</v>
      </c>
      <c r="P49" s="14">
        <f t="shared" si="74"/>
        <v>2.8588512981904013</v>
      </c>
      <c r="Q49" s="14">
        <f t="shared" si="74"/>
        <v>2.8123839009287925</v>
      </c>
      <c r="R49" s="14">
        <f t="shared" si="74"/>
        <v>2.7238380809595202</v>
      </c>
      <c r="S49" s="14">
        <f t="shared" si="74"/>
        <v>2.6406976744186048</v>
      </c>
      <c r="T49" s="14">
        <f t="shared" si="74"/>
        <v>2.5624823695345555</v>
      </c>
      <c r="U49" s="14">
        <f t="shared" si="74"/>
        <v>2.4887671232876714</v>
      </c>
      <c r="V49" s="14">
        <f t="shared" si="74"/>
        <v>2.4191744340878829</v>
      </c>
      <c r="W49" s="14">
        <f t="shared" si="74"/>
        <v>2.3533678756476686</v>
      </c>
      <c r="X49" s="14">
        <f t="shared" si="74"/>
        <v>2.2910466582597731</v>
      </c>
      <c r="Y49" s="14">
        <f t="shared" si="74"/>
        <v>2.231941031941032</v>
      </c>
      <c r="Z49" s="14">
        <f t="shared" si="74"/>
        <v>2.1758083832335333</v>
      </c>
      <c r="AA49" s="14">
        <f t="shared" si="74"/>
        <v>2.1224299065420564</v>
      </c>
      <c r="AB49" s="14">
        <f t="shared" si="74"/>
        <v>2.0716077537058153</v>
      </c>
      <c r="AC49" s="14">
        <f>151.4/(46+AC9)</f>
        <v>2.0231625835189311</v>
      </c>
      <c r="AD49" s="14">
        <f>151.4/(46+AD9)</f>
        <v>1.9769314472252451</v>
      </c>
      <c r="AE49" s="14">
        <f>151.4/(46+AE9)</f>
        <v>1.9327659574468083</v>
      </c>
      <c r="AF49" s="14">
        <f>151.4/(46+AF9)</f>
        <v>1.8905306971904265</v>
      </c>
      <c r="AG49" s="14">
        <f>151.4/(46+AG9)</f>
        <v>1.8501018329938899</v>
      </c>
    </row>
    <row r="50" spans="2:33" x14ac:dyDescent="0.2">
      <c r="D50" t="s">
        <v>24</v>
      </c>
      <c r="E50" s="14">
        <f t="shared" ref="E50:H50" si="75">154/(49.5+E9)</f>
        <v>3.0596026490066222</v>
      </c>
      <c r="F50" s="14">
        <f t="shared" si="75"/>
        <v>3.0332375871973736</v>
      </c>
      <c r="G50" s="14">
        <f t="shared" si="75"/>
        <v>3.0073230268510982</v>
      </c>
      <c r="H50" s="14">
        <f t="shared" si="75"/>
        <v>2.9818475191609517</v>
      </c>
      <c r="I50" s="14">
        <f>154/(49.5+I9)</f>
        <v>2.9567999999999999</v>
      </c>
      <c r="J50" s="14">
        <f>154/(49.5+J9)</f>
        <v>2.932169773899246</v>
      </c>
      <c r="K50" s="14">
        <f>154/(49.5+K9)</f>
        <v>2.9079464988198267</v>
      </c>
      <c r="L50" s="14">
        <f>154/(49.5+L9)</f>
        <v>2.8841201716738194</v>
      </c>
      <c r="M50" s="14">
        <f>154/(49.5+M9)</f>
        <v>2.8606811145510833</v>
      </c>
      <c r="N50" s="14">
        <f t="shared" ref="N50:AB50" si="76">154/(49.5+N9)</f>
        <v>2.8149276466108146</v>
      </c>
      <c r="O50" s="14">
        <f t="shared" si="76"/>
        <v>2.7706146926536732</v>
      </c>
      <c r="P50" s="14">
        <f t="shared" si="76"/>
        <v>2.7276752767527674</v>
      </c>
      <c r="Q50" s="14">
        <f t="shared" si="76"/>
        <v>2.6860465116279069</v>
      </c>
      <c r="R50" s="14">
        <f t="shared" si="76"/>
        <v>2.6064880112834978</v>
      </c>
      <c r="S50" s="14">
        <f t="shared" si="76"/>
        <v>2.5315068493150683</v>
      </c>
      <c r="T50" s="14">
        <f t="shared" si="76"/>
        <v>2.4607190412782955</v>
      </c>
      <c r="U50" s="14">
        <f t="shared" si="76"/>
        <v>2.3937823834196892</v>
      </c>
      <c r="V50" s="14">
        <f t="shared" si="76"/>
        <v>2.330390920554855</v>
      </c>
      <c r="W50" s="14">
        <f t="shared" si="76"/>
        <v>2.2702702702702706</v>
      </c>
      <c r="X50" s="14">
        <f t="shared" si="76"/>
        <v>2.2131736526946111</v>
      </c>
      <c r="Y50" s="14">
        <f t="shared" si="76"/>
        <v>2.1588785046728973</v>
      </c>
      <c r="Z50" s="14">
        <f t="shared" si="76"/>
        <v>2.1071835803876855</v>
      </c>
      <c r="AA50" s="14">
        <f t="shared" si="76"/>
        <v>2.0579064587973277</v>
      </c>
      <c r="AB50" s="14">
        <f t="shared" si="76"/>
        <v>2.0108813928182809</v>
      </c>
      <c r="AC50" s="14">
        <f>154/(49.5+AC9)</f>
        <v>1.9659574468085108</v>
      </c>
      <c r="AD50" s="14">
        <f>154/(49.5+AD9)</f>
        <v>1.9229968782518212</v>
      </c>
      <c r="AE50" s="14">
        <f>154/(49.5+AE9)</f>
        <v>1.8818737270875761</v>
      </c>
      <c r="AF50" s="14">
        <f>154/(49.5+AF9)</f>
        <v>1.8424725822532402</v>
      </c>
      <c r="AG50" s="14">
        <f>154/(49.5+AG9)</f>
        <v>1.8046874999999998</v>
      </c>
    </row>
    <row r="51" spans="2:33" x14ac:dyDescent="0.2">
      <c r="D51" t="s">
        <v>28</v>
      </c>
      <c r="E51" s="14">
        <f t="shared" ref="E51:H51" si="77">117.4/(46.5+E9)</f>
        <v>2.4802816901408451</v>
      </c>
      <c r="F51" s="14">
        <f t="shared" si="77"/>
        <v>2.4575665067597035</v>
      </c>
      <c r="G51" s="14">
        <f t="shared" si="77"/>
        <v>2.4352636127917027</v>
      </c>
      <c r="H51" s="14">
        <f t="shared" si="77"/>
        <v>2.4133618843683085</v>
      </c>
      <c r="I51" s="14">
        <f>117.4/(46.5+I9)</f>
        <v>2.3918505942275043</v>
      </c>
      <c r="J51" s="14">
        <f>117.4/(46.5+J9)</f>
        <v>2.3707193941943627</v>
      </c>
      <c r="K51" s="14">
        <f>117.4/(46.5+K9)</f>
        <v>2.3499582985821519</v>
      </c>
      <c r="L51" s="14">
        <f>117.4/(46.5+L9)</f>
        <v>2.3295576684580404</v>
      </c>
      <c r="M51" s="14">
        <f>117.4/(46.5+M9)</f>
        <v>2.3095081967213114</v>
      </c>
      <c r="N51" s="14">
        <f t="shared" ref="N51:AB51" si="78">117.4/(46.5+N9)</f>
        <v>2.270427074939565</v>
      </c>
      <c r="O51" s="14">
        <f t="shared" si="78"/>
        <v>2.2326465927099841</v>
      </c>
      <c r="P51" s="14">
        <f t="shared" si="78"/>
        <v>2.1961028838659393</v>
      </c>
      <c r="Q51" s="14">
        <f t="shared" si="78"/>
        <v>2.1607361963190184</v>
      </c>
      <c r="R51" s="14">
        <f t="shared" si="78"/>
        <v>2.0933135215453196</v>
      </c>
      <c r="S51" s="14">
        <f t="shared" si="78"/>
        <v>2.029971181556196</v>
      </c>
      <c r="T51" s="14">
        <f t="shared" si="78"/>
        <v>1.9703496503496503</v>
      </c>
      <c r="U51" s="14">
        <f t="shared" si="78"/>
        <v>1.9141304347826087</v>
      </c>
      <c r="V51" s="14">
        <f t="shared" si="78"/>
        <v>1.8610303830911494</v>
      </c>
      <c r="W51" s="14">
        <f t="shared" si="78"/>
        <v>1.8107969151670953</v>
      </c>
      <c r="X51" s="14">
        <f t="shared" si="78"/>
        <v>1.7632040050062581</v>
      </c>
      <c r="Y51" s="14">
        <f t="shared" si="78"/>
        <v>1.7180487804878051</v>
      </c>
      <c r="Z51" s="14">
        <f t="shared" si="78"/>
        <v>1.6751486325802618</v>
      </c>
      <c r="AA51" s="14">
        <f t="shared" si="78"/>
        <v>1.6343387470997681</v>
      </c>
      <c r="AB51" s="14">
        <f t="shared" si="78"/>
        <v>1.5954699886749719</v>
      </c>
      <c r="AC51" s="14">
        <f>117.4/(46.5+AC9)</f>
        <v>1.5584070796460179</v>
      </c>
      <c r="AD51" s="14">
        <f>117.4/(46.5+AD9)</f>
        <v>1.5230270270270272</v>
      </c>
      <c r="AE51" s="14">
        <f>117.4/(46.5+AE9)</f>
        <v>1.4892177589852007</v>
      </c>
      <c r="AF51" s="14">
        <f>117.4/(46.5+AF9)</f>
        <v>1.4568769389865563</v>
      </c>
      <c r="AG51" s="14">
        <f>117.4/(46.5+AG9)</f>
        <v>1.425910931174089</v>
      </c>
    </row>
    <row r="52" spans="2:33" x14ac:dyDescent="0.2">
      <c r="B52" s="3"/>
      <c r="D52" t="s">
        <v>29</v>
      </c>
      <c r="E52" s="14">
        <f t="shared" ref="E52:H52" si="79">87.4/(36+E9)</f>
        <v>2.3728506787330317</v>
      </c>
      <c r="F52" s="14">
        <f t="shared" si="79"/>
        <v>2.3449972051425378</v>
      </c>
      <c r="G52" s="14">
        <f t="shared" si="79"/>
        <v>2.3177900552486186</v>
      </c>
      <c r="H52" s="14">
        <f t="shared" si="79"/>
        <v>2.2912069907154562</v>
      </c>
      <c r="I52" s="14">
        <f>87.4/(36+I9)</f>
        <v>2.2652267818574514</v>
      </c>
      <c r="J52" s="14">
        <f>87.4/(36+J9)</f>
        <v>2.2398291510945008</v>
      </c>
      <c r="K52" s="14">
        <f>87.4/(36+K9)</f>
        <v>2.2149947201689546</v>
      </c>
      <c r="L52" s="14">
        <f>87.4/(36+L9)</f>
        <v>2.1907049608355091</v>
      </c>
      <c r="M52" s="14">
        <f>87.4/(36+M9)</f>
        <v>2.1669421487603304</v>
      </c>
      <c r="N52" s="14">
        <f t="shared" ref="N52:AB52" si="80">87.4/(36+N9)</f>
        <v>2.1209302325581394</v>
      </c>
      <c r="O52" s="14">
        <f t="shared" si="80"/>
        <v>2.0768316831683169</v>
      </c>
      <c r="P52" s="14">
        <f t="shared" si="80"/>
        <v>2.0345295829291952</v>
      </c>
      <c r="Q52" s="14">
        <f t="shared" si="80"/>
        <v>1.993916349809886</v>
      </c>
      <c r="R52" s="14">
        <f t="shared" si="80"/>
        <v>1.9173674588665448</v>
      </c>
      <c r="S52" s="14">
        <f t="shared" si="80"/>
        <v>1.8464788732394366</v>
      </c>
      <c r="T52" s="14">
        <f t="shared" si="80"/>
        <v>1.7806451612903227</v>
      </c>
      <c r="U52" s="14">
        <f t="shared" si="80"/>
        <v>1.7193442622950821</v>
      </c>
      <c r="V52" s="14">
        <f t="shared" si="80"/>
        <v>1.662123613312203</v>
      </c>
      <c r="W52" s="14">
        <f t="shared" si="80"/>
        <v>1.608588957055215</v>
      </c>
      <c r="X52" s="14">
        <f t="shared" si="80"/>
        <v>1.5583952451708769</v>
      </c>
      <c r="Y52" s="14">
        <f t="shared" si="80"/>
        <v>1.5112391930835738</v>
      </c>
      <c r="Z52" s="14">
        <f t="shared" si="80"/>
        <v>1.4668531468531472</v>
      </c>
      <c r="AA52" s="14">
        <f t="shared" si="80"/>
        <v>1.4250000000000003</v>
      </c>
      <c r="AB52" s="14">
        <f t="shared" si="80"/>
        <v>1.3854689564068694</v>
      </c>
      <c r="AC52" s="14">
        <f>87.4/(36+AC9)</f>
        <v>1.3480719794344476</v>
      </c>
      <c r="AD52" s="14">
        <f>87.4/(36+AD9)</f>
        <v>1.3126408010012518</v>
      </c>
      <c r="AE52" s="14">
        <f>87.4/(36+AE9)</f>
        <v>1.2790243902439022</v>
      </c>
      <c r="AF52" s="14">
        <f>87.4/(36+AF9)</f>
        <v>1.2470868014268728</v>
      </c>
      <c r="AG52" s="14">
        <f>87.4/(36+AG9)</f>
        <v>1.216705336426914</v>
      </c>
    </row>
    <row r="53" spans="2:33" x14ac:dyDescent="0.2">
      <c r="B53" s="3"/>
      <c r="D53" t="s">
        <v>30</v>
      </c>
      <c r="E53" s="14">
        <f t="shared" ref="E53:H53" si="81">151.4/(57+E9)</f>
        <v>2.6178674351585016</v>
      </c>
      <c r="F53" s="14">
        <f t="shared" si="81"/>
        <v>2.5982123703968538</v>
      </c>
      <c r="G53" s="14">
        <f t="shared" si="81"/>
        <v>2.5788502484031226</v>
      </c>
      <c r="H53" s="14">
        <f t="shared" si="81"/>
        <v>2.5597745685100386</v>
      </c>
      <c r="I53" s="14">
        <f>151.4/(57+I9)</f>
        <v>2.5409790209790208</v>
      </c>
      <c r="J53" s="14">
        <f>151.4/(57+J9)</f>
        <v>2.5224574800416524</v>
      </c>
      <c r="K53" s="14">
        <f>151.4/(57+K9)</f>
        <v>2.5042039972432804</v>
      </c>
      <c r="L53" s="14">
        <f>151.4/(57+L9)</f>
        <v>2.4862127950735546</v>
      </c>
      <c r="M53" s="14">
        <f>151.4/(57+M9)</f>
        <v>2.4684782608695652</v>
      </c>
      <c r="N53" s="14">
        <f t="shared" ref="N53:AB53" si="82">151.4/(57+N9)</f>
        <v>2.4337575351640992</v>
      </c>
      <c r="O53" s="14">
        <f t="shared" si="82"/>
        <v>2.4</v>
      </c>
      <c r="P53" s="14">
        <f t="shared" si="82"/>
        <v>2.3671661237785018</v>
      </c>
      <c r="Q53" s="14">
        <f t="shared" si="82"/>
        <v>2.3352185089974298</v>
      </c>
      <c r="R53" s="14">
        <f t="shared" si="82"/>
        <v>2.2738423028785983</v>
      </c>
      <c r="S53" s="14">
        <f t="shared" si="82"/>
        <v>2.2156097560975612</v>
      </c>
      <c r="T53" s="14">
        <f t="shared" si="82"/>
        <v>2.1602853745541024</v>
      </c>
      <c r="U53" s="14">
        <f t="shared" si="82"/>
        <v>2.1076566125290026</v>
      </c>
      <c r="V53" s="14">
        <f t="shared" si="82"/>
        <v>2.0575311438278598</v>
      </c>
      <c r="W53" s="14">
        <f t="shared" si="82"/>
        <v>2.0097345132743363</v>
      </c>
      <c r="X53" s="14">
        <f t="shared" si="82"/>
        <v>1.9641081081081082</v>
      </c>
      <c r="Y53" s="14">
        <f t="shared" si="82"/>
        <v>1.9205073995771671</v>
      </c>
      <c r="Z53" s="14">
        <f t="shared" si="82"/>
        <v>1.8788004136504655</v>
      </c>
      <c r="AA53" s="14">
        <f t="shared" si="82"/>
        <v>1.8388663967611338</v>
      </c>
      <c r="AB53" s="14">
        <f t="shared" si="82"/>
        <v>1.8005946481665016</v>
      </c>
      <c r="AC53" s="14">
        <f>151.4/(57+AC9)</f>
        <v>1.7638834951456313</v>
      </c>
      <c r="AD53" s="14">
        <f>151.4/(57+AD9)</f>
        <v>1.7286393910561371</v>
      </c>
      <c r="AE53" s="14">
        <f>151.4/(57+AE9)</f>
        <v>1.6947761194029849</v>
      </c>
      <c r="AF53" s="14">
        <f>151.4/(57+AF9)</f>
        <v>1.6622140896614821</v>
      </c>
      <c r="AG53" s="14">
        <f>151.4/(57+AG9)</f>
        <v>1.6308797127468582</v>
      </c>
    </row>
    <row r="54" spans="2:33" x14ac:dyDescent="0.2">
      <c r="B54" s="3"/>
      <c r="D54" t="s">
        <v>31</v>
      </c>
      <c r="E54" s="14">
        <f t="shared" ref="E54:H54" si="83">161.4/(62.5+E9)</f>
        <v>2.5484210526315789</v>
      </c>
      <c r="F54" s="14">
        <f t="shared" si="83"/>
        <v>2.5309376020908201</v>
      </c>
      <c r="G54" s="14">
        <f t="shared" si="83"/>
        <v>2.5136924075275799</v>
      </c>
      <c r="H54" s="14">
        <f t="shared" si="83"/>
        <v>2.4966806316467935</v>
      </c>
      <c r="I54" s="14">
        <f>161.4/(62.5+I9)</f>
        <v>2.4798975672215113</v>
      </c>
      <c r="J54" s="14">
        <f>161.4/(62.5+J9)</f>
        <v>2.4633386327503977</v>
      </c>
      <c r="K54" s="14">
        <f>161.4/(62.5+K9)</f>
        <v>2.4469993682880609</v>
      </c>
      <c r="L54" s="14">
        <f>161.4/(62.5+L9)</f>
        <v>2.4308754314402261</v>
      </c>
      <c r="M54" s="14">
        <f>161.4/(62.5+M9)</f>
        <v>2.4149625935162096</v>
      </c>
      <c r="N54" s="14">
        <f t="shared" ref="N54:AB54" si="84">161.4/(62.5+N9)</f>
        <v>2.3837538461538466</v>
      </c>
      <c r="O54" s="14">
        <f t="shared" si="84"/>
        <v>2.3533414337788581</v>
      </c>
      <c r="P54" s="14">
        <f t="shared" si="84"/>
        <v>2.3236952609478108</v>
      </c>
      <c r="Q54" s="14">
        <f t="shared" si="84"/>
        <v>2.2947867298578202</v>
      </c>
      <c r="R54" s="14">
        <f t="shared" si="84"/>
        <v>2.239075144508671</v>
      </c>
      <c r="S54" s="14">
        <f t="shared" si="84"/>
        <v>2.1860045146726863</v>
      </c>
      <c r="T54" s="14">
        <f t="shared" si="84"/>
        <v>2.1353914002205072</v>
      </c>
      <c r="U54" s="14">
        <f t="shared" si="84"/>
        <v>2.0870689655172416</v>
      </c>
      <c r="V54" s="14">
        <f t="shared" si="84"/>
        <v>2.0408851422550054</v>
      </c>
      <c r="W54" s="14">
        <f t="shared" si="84"/>
        <v>1.9967010309278352</v>
      </c>
      <c r="X54" s="14">
        <f t="shared" si="84"/>
        <v>1.9543895055499498</v>
      </c>
      <c r="Y54" s="14">
        <f t="shared" si="84"/>
        <v>1.9138339920948619</v>
      </c>
      <c r="Z54" s="14">
        <f t="shared" si="84"/>
        <v>1.8749273959341726</v>
      </c>
      <c r="AA54" s="14">
        <f t="shared" si="84"/>
        <v>1.8375711574952562</v>
      </c>
      <c r="AB54" s="14">
        <f t="shared" si="84"/>
        <v>1.8016744186046514</v>
      </c>
      <c r="AC54" s="14">
        <f>161.4/(62.5+AC9)</f>
        <v>1.767153284671533</v>
      </c>
      <c r="AD54" s="14">
        <f>161.4/(62.5+AD9)</f>
        <v>1.7339301700984782</v>
      </c>
      <c r="AE54" s="14">
        <f>161.4/(62.5+AE9)</f>
        <v>1.7019332161687168</v>
      </c>
      <c r="AF54" s="14">
        <f>161.4/(62.5+AF9)</f>
        <v>1.6710957722174287</v>
      </c>
      <c r="AG54" s="14">
        <f>161.4/(62.5+AG9)</f>
        <v>1.6413559322033897</v>
      </c>
    </row>
    <row r="55" spans="2:33" x14ac:dyDescent="0.2">
      <c r="B55" s="3"/>
      <c r="D55" t="s">
        <v>32</v>
      </c>
      <c r="E55" s="14">
        <f t="shared" ref="E55:H55" si="85">154/(51+E9)</f>
        <v>2.9710610932475885</v>
      </c>
      <c r="F55" s="14">
        <f t="shared" si="85"/>
        <v>2.9461937026703864</v>
      </c>
      <c r="G55" s="14">
        <f t="shared" si="85"/>
        <v>2.9217391304347826</v>
      </c>
      <c r="H55" s="14">
        <f t="shared" si="85"/>
        <v>2.8976871814974516</v>
      </c>
      <c r="I55" s="14">
        <f>154/(51+I9)</f>
        <v>2.8740279937791602</v>
      </c>
      <c r="J55" s="14">
        <f>154/(51+J9)</f>
        <v>2.8507520246818356</v>
      </c>
      <c r="K55" s="14">
        <f>154/(51+K9)</f>
        <v>2.8278500382555469</v>
      </c>
      <c r="L55" s="14">
        <f>154/(51+L9)</f>
        <v>2.805313092979127</v>
      </c>
      <c r="M55" s="14">
        <f>154/(51+M9)</f>
        <v>2.7831325301204819</v>
      </c>
      <c r="N55" s="14">
        <f t="shared" ref="N55:AB55" si="86">154/(51+N9)</f>
        <v>2.7398072646404743</v>
      </c>
      <c r="O55" s="14">
        <f t="shared" si="86"/>
        <v>2.6978102189781019</v>
      </c>
      <c r="P55" s="14">
        <f t="shared" si="86"/>
        <v>2.6570812365204888</v>
      </c>
      <c r="Q55" s="14">
        <f t="shared" si="86"/>
        <v>2.6175637393767706</v>
      </c>
      <c r="R55" s="14">
        <f t="shared" si="86"/>
        <v>2.5419532324621734</v>
      </c>
      <c r="S55" s="14">
        <f t="shared" si="86"/>
        <v>2.4705882352941178</v>
      </c>
      <c r="T55" s="14">
        <f t="shared" si="86"/>
        <v>2.4031209362808843</v>
      </c>
      <c r="U55" s="14">
        <f t="shared" si="86"/>
        <v>2.339240506329114</v>
      </c>
      <c r="V55" s="14">
        <f t="shared" si="86"/>
        <v>2.2786683107274972</v>
      </c>
      <c r="W55" s="14">
        <f t="shared" si="86"/>
        <v>2.2211538461538463</v>
      </c>
      <c r="X55" s="14">
        <f t="shared" si="86"/>
        <v>2.1664712778429074</v>
      </c>
      <c r="Y55" s="14">
        <f t="shared" si="86"/>
        <v>2.1144164759725403</v>
      </c>
      <c r="Z55" s="14">
        <f t="shared" si="86"/>
        <v>2.0648044692737431</v>
      </c>
      <c r="AA55" s="14">
        <f t="shared" si="86"/>
        <v>2.017467248908297</v>
      </c>
      <c r="AB55" s="14">
        <f t="shared" si="86"/>
        <v>1.9722518676627536</v>
      </c>
      <c r="AC55" s="14">
        <f>154/(51+AC9)</f>
        <v>1.9290187891440502</v>
      </c>
      <c r="AD55" s="14">
        <f>154/(51+AD9)</f>
        <v>1.8876404494382024</v>
      </c>
      <c r="AE55" s="14">
        <f>154/(51+AE9)</f>
        <v>1.8479999999999999</v>
      </c>
      <c r="AF55" s="14">
        <f>154/(51+AF9)</f>
        <v>1.8099902056807049</v>
      </c>
      <c r="AG55" s="14">
        <f>154/(51+AG9)</f>
        <v>1.7735124760076773</v>
      </c>
    </row>
    <row r="56" spans="2:33" x14ac:dyDescent="0.2">
      <c r="B56" s="3"/>
      <c r="D56" t="s">
        <v>33</v>
      </c>
      <c r="E56" s="14">
        <f t="shared" ref="E56:H56" si="87">122/(49+E9)</f>
        <v>2.4481605351170566</v>
      </c>
      <c r="F56" s="14">
        <f t="shared" si="87"/>
        <v>2.4268545379196023</v>
      </c>
      <c r="G56" s="14">
        <f t="shared" si="87"/>
        <v>2.4059161873459325</v>
      </c>
      <c r="H56" s="14">
        <f t="shared" si="87"/>
        <v>2.3853360488798367</v>
      </c>
      <c r="I56" s="14">
        <f>122/(49+I9)</f>
        <v>2.3651050080775442</v>
      </c>
      <c r="J56" s="14">
        <f>122/(49+J9)</f>
        <v>2.3452142571085299</v>
      </c>
      <c r="K56" s="14">
        <f>122/(49+K9)</f>
        <v>2.3256552819698171</v>
      </c>
      <c r="L56" s="14">
        <f>122/(49+L9)</f>
        <v>2.3064198503347773</v>
      </c>
      <c r="M56" s="14">
        <f>122/(49+M9)</f>
        <v>2.2875000000000001</v>
      </c>
      <c r="N56" s="14">
        <f t="shared" ref="N56:AB56" si="88">122/(49+N9)</f>
        <v>2.2505764796310528</v>
      </c>
      <c r="O56" s="14">
        <f t="shared" si="88"/>
        <v>2.2148260211800301</v>
      </c>
      <c r="P56" s="14">
        <f t="shared" si="88"/>
        <v>2.1801935964259123</v>
      </c>
      <c r="Q56" s="14">
        <f t="shared" si="88"/>
        <v>2.1466275659824046</v>
      </c>
      <c r="R56" s="14">
        <f t="shared" si="88"/>
        <v>2.0825035561877665</v>
      </c>
      <c r="S56" s="14">
        <f t="shared" si="88"/>
        <v>2.0220994475138121</v>
      </c>
      <c r="T56" s="14">
        <f t="shared" si="88"/>
        <v>1.9651006711409396</v>
      </c>
      <c r="U56" s="14">
        <f t="shared" si="88"/>
        <v>1.9112271540469974</v>
      </c>
      <c r="V56" s="14">
        <f t="shared" si="88"/>
        <v>1.8602287166454894</v>
      </c>
      <c r="W56" s="14">
        <f t="shared" si="88"/>
        <v>1.8118811881188119</v>
      </c>
      <c r="X56" s="14">
        <f t="shared" si="88"/>
        <v>1.7659831121833536</v>
      </c>
      <c r="Y56" s="14">
        <f t="shared" si="88"/>
        <v>1.7223529411764706</v>
      </c>
      <c r="Z56" s="14">
        <f t="shared" si="88"/>
        <v>1.6808266360505169</v>
      </c>
      <c r="AA56" s="14">
        <f t="shared" si="88"/>
        <v>1.641255605381166</v>
      </c>
      <c r="AB56" s="14">
        <f t="shared" si="88"/>
        <v>1.6035049288061338</v>
      </c>
      <c r="AC56" s="14">
        <f>122/(49+AC9)</f>
        <v>1.5674518201284797</v>
      </c>
      <c r="AD56" s="14">
        <f>122/(49+AD9)</f>
        <v>1.5329842931937174</v>
      </c>
      <c r="AE56" s="14">
        <f>122/(49+AE9)</f>
        <v>1.4999999999999998</v>
      </c>
      <c r="AF56" s="14">
        <f>122/(49+AF9)</f>
        <v>1.4684052156469407</v>
      </c>
      <c r="AG56" s="14">
        <f>122/(49+AG9)</f>
        <v>1.4381139489194497</v>
      </c>
    </row>
    <row r="57" spans="2:33" x14ac:dyDescent="0.2">
      <c r="B57" s="3"/>
      <c r="D57" t="s">
        <v>66</v>
      </c>
      <c r="E57" s="14">
        <f t="shared" ref="E57:H57" si="89">164/(61+E9)</f>
        <v>2.6522911051212938</v>
      </c>
      <c r="F57" s="14">
        <f t="shared" si="89"/>
        <v>2.6336567413850784</v>
      </c>
      <c r="G57" s="14">
        <f t="shared" si="89"/>
        <v>2.615282392026578</v>
      </c>
      <c r="H57" s="14">
        <f t="shared" si="89"/>
        <v>2.5971626525899043</v>
      </c>
      <c r="I57" s="14">
        <f>164/(61+I9)</f>
        <v>2.5792922673656618</v>
      </c>
      <c r="J57" s="14">
        <f>164/(61+J9)</f>
        <v>2.5616661243084935</v>
      </c>
      <c r="K57" s="14">
        <f>164/(61+K9)</f>
        <v>2.5442792501616034</v>
      </c>
      <c r="L57" s="14">
        <f>164/(61+L9)</f>
        <v>2.5271268057784915</v>
      </c>
      <c r="M57" s="14">
        <f>164/(61+M9)</f>
        <v>2.5102040816326534</v>
      </c>
      <c r="N57" s="14">
        <f t="shared" ref="N57:AB57" si="90">164/(61+N9)</f>
        <v>2.4770295783511642</v>
      </c>
      <c r="O57" s="14">
        <f t="shared" si="90"/>
        <v>2.4447204968944103</v>
      </c>
      <c r="P57" s="14">
        <f t="shared" si="90"/>
        <v>2.4132434089515638</v>
      </c>
      <c r="Q57" s="14">
        <f t="shared" si="90"/>
        <v>2.3825665859564165</v>
      </c>
      <c r="R57" s="14">
        <f t="shared" si="90"/>
        <v>2.3234946871310509</v>
      </c>
      <c r="S57" s="14">
        <f t="shared" si="90"/>
        <v>2.2672811059907834</v>
      </c>
      <c r="T57" s="14">
        <f t="shared" si="90"/>
        <v>2.2137232845894266</v>
      </c>
      <c r="U57" s="14">
        <f t="shared" si="90"/>
        <v>2.1626373626373629</v>
      </c>
      <c r="V57" s="14">
        <f t="shared" si="90"/>
        <v>2.1138560687432868</v>
      </c>
      <c r="W57" s="14">
        <f t="shared" si="90"/>
        <v>2.0672268907563027</v>
      </c>
      <c r="X57" s="14">
        <f t="shared" si="90"/>
        <v>2.0226104830421376</v>
      </c>
      <c r="Y57" s="14">
        <f t="shared" si="90"/>
        <v>1.9798792756539236</v>
      </c>
      <c r="Z57" s="14">
        <f t="shared" si="90"/>
        <v>1.9389162561576356</v>
      </c>
      <c r="AA57" s="14">
        <f t="shared" si="90"/>
        <v>1.8996138996138998</v>
      </c>
      <c r="AB57" s="14">
        <f t="shared" si="90"/>
        <v>1.8618732261116369</v>
      </c>
      <c r="AC57" s="14">
        <f>164/(61+AC9)</f>
        <v>1.8256029684601114</v>
      </c>
      <c r="AD57" s="14">
        <f>164/(61+AD9)</f>
        <v>1.7907188353048227</v>
      </c>
      <c r="AE57" s="14">
        <f>164/(61+AE9)</f>
        <v>1.7571428571428569</v>
      </c>
      <c r="AF57" s="14">
        <f>164/(61+AF9)</f>
        <v>1.7248028045574055</v>
      </c>
      <c r="AG57" s="14">
        <f>164/(61+AG9)</f>
        <v>1.6936316695352838</v>
      </c>
    </row>
    <row r="58" spans="2:33" x14ac:dyDescent="0.2">
      <c r="B58" s="3"/>
      <c r="D58" t="s">
        <v>34</v>
      </c>
      <c r="E58" s="14">
        <f t="shared" ref="E58:H58" si="91">50/(19+E9)</f>
        <v>2.5210084033613449</v>
      </c>
      <c r="F58" s="14">
        <f t="shared" si="91"/>
        <v>2.4665981500513876</v>
      </c>
      <c r="G58" s="14">
        <f t="shared" si="91"/>
        <v>2.4144869215291753</v>
      </c>
      <c r="H58" s="14">
        <f t="shared" si="91"/>
        <v>2.3645320197044337</v>
      </c>
      <c r="I58" s="14">
        <f>50/(19+I9)</f>
        <v>2.3166023166023169</v>
      </c>
      <c r="J58" s="14">
        <f>50/(19+J9)</f>
        <v>2.2705771050141914</v>
      </c>
      <c r="K58" s="14">
        <f>50/(19+K9)</f>
        <v>2.2263450834879408</v>
      </c>
      <c r="L58" s="14">
        <f>50/(19+L9)</f>
        <v>2.1838034576888079</v>
      </c>
      <c r="M58" s="14">
        <f>50/(19+M9)</f>
        <v>2.1428571428571428</v>
      </c>
      <c r="N58" s="14">
        <f t="shared" ref="N58:AB58" si="92">50/(19+N9)</f>
        <v>2.0654044750430294</v>
      </c>
      <c r="O58" s="14">
        <f t="shared" si="92"/>
        <v>1.9933554817275749</v>
      </c>
      <c r="P58" s="14">
        <f t="shared" si="92"/>
        <v>1.926163723916533</v>
      </c>
      <c r="Q58" s="14">
        <f t="shared" si="92"/>
        <v>1.8633540372670809</v>
      </c>
      <c r="R58" s="14">
        <f t="shared" si="92"/>
        <v>1.7492711370262388</v>
      </c>
      <c r="S58" s="14">
        <f t="shared" si="92"/>
        <v>1.6483516483516483</v>
      </c>
      <c r="T58" s="14">
        <f t="shared" si="92"/>
        <v>1.5584415584415583</v>
      </c>
      <c r="U58" s="14">
        <f t="shared" si="92"/>
        <v>1.4778325123152709</v>
      </c>
      <c r="V58" s="14">
        <f t="shared" si="92"/>
        <v>1.4051522248243562</v>
      </c>
      <c r="W58" s="14">
        <f t="shared" si="92"/>
        <v>1.3392857142857144</v>
      </c>
      <c r="X58" s="14">
        <f t="shared" si="92"/>
        <v>1.279317697228145</v>
      </c>
      <c r="Y58" s="14">
        <f t="shared" si="92"/>
        <v>1.2244897959183676</v>
      </c>
      <c r="Z58" s="14">
        <f t="shared" si="92"/>
        <v>1.1741682974559688</v>
      </c>
      <c r="AA58" s="14">
        <f t="shared" si="92"/>
        <v>1.1278195488721805</v>
      </c>
      <c r="AB58" s="14">
        <f t="shared" si="92"/>
        <v>1.0849909584086801</v>
      </c>
      <c r="AC58" s="14">
        <f>50/(19+AC9)</f>
        <v>1.0452961672473868</v>
      </c>
      <c r="AD58" s="14">
        <f>50/(19+AD9)</f>
        <v>1.008403361344538</v>
      </c>
      <c r="AE58" s="14">
        <f>50/(19+AE9)</f>
        <v>0.97402597402597402</v>
      </c>
      <c r="AF58" s="14">
        <f>50/(19+AF9)</f>
        <v>0.9419152276295133</v>
      </c>
      <c r="AG58" s="14">
        <f>50/(19+AG9)</f>
        <v>0.91185410334346506</v>
      </c>
    </row>
    <row r="59" spans="2:33" x14ac:dyDescent="0.2">
      <c r="B59" s="3"/>
      <c r="D59" t="s">
        <v>35</v>
      </c>
      <c r="E59" s="14">
        <f t="shared" ref="E59:H59" si="93">72/(41+E9)</f>
        <v>1.7211155378486054</v>
      </c>
      <c r="F59" s="14">
        <f t="shared" si="93"/>
        <v>1.7033021192705766</v>
      </c>
      <c r="G59" s="14">
        <f t="shared" si="93"/>
        <v>1.6858536585365853</v>
      </c>
      <c r="H59" s="14">
        <f t="shared" si="93"/>
        <v>1.6687590535972958</v>
      </c>
      <c r="I59" s="14">
        <f>72/(41+I9)</f>
        <v>1.6520076481835564</v>
      </c>
      <c r="J59" s="14">
        <f>72/(41+J9)</f>
        <v>1.6355892096545195</v>
      </c>
      <c r="K59" s="14">
        <f>72/(41+K9)</f>
        <v>1.6194939081537019</v>
      </c>
      <c r="L59" s="14">
        <f>72/(41+L9)</f>
        <v>1.6037122969837587</v>
      </c>
      <c r="M59" s="14">
        <f>72/(41+M9)</f>
        <v>1.588235294117647</v>
      </c>
      <c r="N59" s="14">
        <f t="shared" ref="N59:AB59" si="94">72/(41+N9)</f>
        <v>1.5581605049594229</v>
      </c>
      <c r="O59" s="14">
        <f t="shared" si="94"/>
        <v>1.5292035398230088</v>
      </c>
      <c r="P59" s="14">
        <f t="shared" si="94"/>
        <v>1.5013032145960035</v>
      </c>
      <c r="Q59" s="14">
        <f t="shared" si="94"/>
        <v>1.4744027303754266</v>
      </c>
      <c r="R59" s="14">
        <f t="shared" si="94"/>
        <v>1.4233937397034595</v>
      </c>
      <c r="S59" s="14">
        <f t="shared" si="94"/>
        <v>1.375796178343949</v>
      </c>
      <c r="T59" s="14">
        <f t="shared" si="94"/>
        <v>1.3312788906009245</v>
      </c>
      <c r="U59" s="14">
        <f t="shared" si="94"/>
        <v>1.2895522388059701</v>
      </c>
      <c r="V59" s="14">
        <f t="shared" si="94"/>
        <v>1.2503617945007237</v>
      </c>
      <c r="W59" s="14">
        <f t="shared" si="94"/>
        <v>1.2134831460674158</v>
      </c>
      <c r="X59" s="14">
        <f t="shared" si="94"/>
        <v>1.178717598908595</v>
      </c>
      <c r="Y59" s="14">
        <f t="shared" si="94"/>
        <v>1.1458885941644563</v>
      </c>
      <c r="Z59" s="14">
        <f t="shared" si="94"/>
        <v>1.1148387096774195</v>
      </c>
      <c r="AA59" s="14">
        <f t="shared" si="94"/>
        <v>1.085427135678392</v>
      </c>
      <c r="AB59" s="14">
        <f t="shared" si="94"/>
        <v>1.0575275397796819</v>
      </c>
      <c r="AC59" s="14">
        <f>72/(41+AC9)</f>
        <v>1.0310262529832936</v>
      </c>
      <c r="AD59" s="14">
        <f>72/(41+AD9)</f>
        <v>1.0058207217694994</v>
      </c>
      <c r="AE59" s="14">
        <f>72/(41+AE9)</f>
        <v>0.9818181818181817</v>
      </c>
      <c r="AF59" s="14">
        <f>72/(41+AF9)</f>
        <v>0.95893451720310752</v>
      </c>
      <c r="AG59" s="14">
        <f>72/(41+AG9)</f>
        <v>0.93709327548806931</v>
      </c>
    </row>
    <row r="60" spans="2:33" x14ac:dyDescent="0.2">
      <c r="B60" s="3"/>
      <c r="D60" t="s">
        <v>36</v>
      </c>
      <c r="E60" s="14">
        <f t="shared" ref="E60:H60" si="95">80/(54+E9)</f>
        <v>1.4589665653495441</v>
      </c>
      <c r="F60" s="14">
        <f t="shared" si="95"/>
        <v>1.4474180173388616</v>
      </c>
      <c r="G60" s="14">
        <f t="shared" si="95"/>
        <v>1.4360508601346298</v>
      </c>
      <c r="H60" s="14">
        <f t="shared" si="95"/>
        <v>1.424860853432282</v>
      </c>
      <c r="I60" s="14">
        <f>80/(54+I9)</f>
        <v>1.4138438880706921</v>
      </c>
      <c r="J60" s="14">
        <f>80/(54+J9)</f>
        <v>1.4029959810010961</v>
      </c>
      <c r="K60" s="14">
        <f>80/(54+K9)</f>
        <v>1.3923132704858592</v>
      </c>
      <c r="L60" s="14">
        <f>80/(54+L9)</f>
        <v>1.3817920115149334</v>
      </c>
      <c r="M60" s="14">
        <f>80/(54+M9)</f>
        <v>1.3714285714285714</v>
      </c>
      <c r="N60" s="14">
        <f t="shared" ref="N60:AB60" si="96">80/(54+N9)</f>
        <v>1.3511611541168191</v>
      </c>
      <c r="O60" s="14">
        <f t="shared" si="96"/>
        <v>1.3314840499306517</v>
      </c>
      <c r="P60" s="14">
        <f t="shared" si="96"/>
        <v>1.3123718386876282</v>
      </c>
      <c r="Q60" s="14">
        <f t="shared" si="96"/>
        <v>1.2938005390835579</v>
      </c>
      <c r="R60" s="14">
        <f t="shared" si="96"/>
        <v>1.2581913499344692</v>
      </c>
      <c r="S60" s="14">
        <f t="shared" si="96"/>
        <v>1.2244897959183674</v>
      </c>
      <c r="T60" s="14">
        <f t="shared" si="96"/>
        <v>1.1925465838509317</v>
      </c>
      <c r="U60" s="14">
        <f t="shared" si="96"/>
        <v>1.1622276029055691</v>
      </c>
      <c r="V60" s="14">
        <f t="shared" si="96"/>
        <v>1.1334120425029517</v>
      </c>
      <c r="W60" s="14">
        <f t="shared" si="96"/>
        <v>1.1059907834101383</v>
      </c>
      <c r="X60" s="14">
        <f t="shared" si="96"/>
        <v>1.0798650168728909</v>
      </c>
      <c r="Y60" s="14">
        <f t="shared" si="96"/>
        <v>1.054945054945055</v>
      </c>
      <c r="Z60" s="14">
        <f t="shared" si="96"/>
        <v>1.0311493018259936</v>
      </c>
      <c r="AA60" s="14">
        <f t="shared" si="96"/>
        <v>1.0084033613445378</v>
      </c>
      <c r="AB60" s="14">
        <f t="shared" si="96"/>
        <v>0.98663926002055502</v>
      </c>
      <c r="AC60" s="14">
        <f>80/(54+AC9)</f>
        <v>0.96579476861167013</v>
      </c>
      <c r="AD60" s="14">
        <f>80/(54+AD9)</f>
        <v>0.94581280788177347</v>
      </c>
      <c r="AE60" s="14">
        <f>80/(54+AE9)</f>
        <v>0.92664092664092657</v>
      </c>
      <c r="AF60" s="14">
        <f>80/(54+AF9)</f>
        <v>0.90823084200567639</v>
      </c>
      <c r="AG60" s="14">
        <f>80/(54+AG9)</f>
        <v>0.89053803339517612</v>
      </c>
    </row>
    <row r="61" spans="2:33" x14ac:dyDescent="0.2">
      <c r="B61" s="3"/>
      <c r="D61" t="s">
        <v>130</v>
      </c>
      <c r="E61" s="14">
        <f t="shared" ref="E61:H61" si="97">(32+32+8)/(28+E9)</f>
        <v>2.4971098265895955</v>
      </c>
      <c r="F61" s="14">
        <f t="shared" si="97"/>
        <v>2.4597864768683273</v>
      </c>
      <c r="G61" s="14">
        <f t="shared" si="97"/>
        <v>2.4235624123422159</v>
      </c>
      <c r="H61" s="14">
        <f t="shared" si="97"/>
        <v>2.3883897719419491</v>
      </c>
      <c r="I61" s="14">
        <f>(32+32+8)/(28+I9)</f>
        <v>2.3542234332425069</v>
      </c>
      <c r="J61" s="14">
        <f>(32+32+8)/(28+J9)</f>
        <v>2.3210208193418405</v>
      </c>
      <c r="K61" s="14">
        <f>(32+32+8)/(28+K9)</f>
        <v>2.2887417218543047</v>
      </c>
      <c r="L61" s="14">
        <f>(32+32+8)/(28+L9)</f>
        <v>2.2573481384715874</v>
      </c>
      <c r="M61" s="14">
        <f>(32+32+8)/(28+M9)</f>
        <v>2.2268041237113398</v>
      </c>
      <c r="N61" s="14">
        <f t="shared" ref="N61:AB61" si="98">(32+32+8)/(28+N9)</f>
        <v>2.168130489335006</v>
      </c>
      <c r="O61" s="14">
        <f t="shared" si="98"/>
        <v>2.1124694376528117</v>
      </c>
      <c r="P61" s="14">
        <f t="shared" si="98"/>
        <v>2.0595947556615015</v>
      </c>
      <c r="Q61" s="14">
        <f t="shared" si="98"/>
        <v>2.0093023255813951</v>
      </c>
      <c r="R61" s="14">
        <f t="shared" si="98"/>
        <v>1.9157427937915741</v>
      </c>
      <c r="S61" s="14">
        <f t="shared" si="98"/>
        <v>1.830508474576271</v>
      </c>
      <c r="T61" s="14">
        <f t="shared" si="98"/>
        <v>1.7525354969574036</v>
      </c>
      <c r="U61" s="14">
        <f t="shared" si="98"/>
        <v>1.6809338521400776</v>
      </c>
      <c r="V61" s="14">
        <f t="shared" si="98"/>
        <v>1.6149532710280377</v>
      </c>
      <c r="W61" s="14">
        <f t="shared" si="98"/>
        <v>1.5539568345323742</v>
      </c>
      <c r="X61" s="14">
        <f t="shared" si="98"/>
        <v>1.4974003466204509</v>
      </c>
      <c r="Y61" s="14">
        <f t="shared" si="98"/>
        <v>1.4448160535117058</v>
      </c>
      <c r="Z61" s="14">
        <f t="shared" si="98"/>
        <v>1.395799676898223</v>
      </c>
      <c r="AA61" s="14">
        <f t="shared" si="98"/>
        <v>1.35</v>
      </c>
      <c r="AB61" s="14">
        <f t="shared" si="98"/>
        <v>1.3071104387291983</v>
      </c>
      <c r="AC61" s="14">
        <f>(32+32+8)/(28+AC9)</f>
        <v>1.2668621700879767</v>
      </c>
      <c r="AD61" s="14">
        <f>(32+32+8)/(28+AD9)</f>
        <v>1.2290184921763869</v>
      </c>
      <c r="AE61" s="14">
        <f>(32+32+8)/(28+AE9)</f>
        <v>1.1933701657458564</v>
      </c>
      <c r="AF61" s="14">
        <f>(32+32+8)/(28+AF9)</f>
        <v>1.1597315436241611</v>
      </c>
      <c r="AG61" s="14">
        <f>(32+32+8)/(28+AG9)</f>
        <v>1.1279373368146213</v>
      </c>
    </row>
    <row r="62" spans="2:33" x14ac:dyDescent="0.2">
      <c r="B62" s="3"/>
      <c r="M62" s="14"/>
      <c r="N62" s="14"/>
      <c r="O62" s="14"/>
      <c r="P62" s="14"/>
      <c r="Q62" s="14"/>
      <c r="R62" s="14"/>
      <c r="S62" s="14"/>
      <c r="T62" s="14"/>
      <c r="U62" s="14"/>
      <c r="V62" s="14"/>
      <c r="W62" s="14"/>
      <c r="X62" s="14"/>
      <c r="Y62" s="14"/>
      <c r="Z62" s="14"/>
      <c r="AA62" s="14"/>
      <c r="AB62" s="14"/>
    </row>
    <row r="63" spans="2:33" x14ac:dyDescent="0.2">
      <c r="B63" s="8" t="s">
        <v>48</v>
      </c>
      <c r="D63" s="1"/>
      <c r="E63" s="1"/>
      <c r="F63" s="1"/>
      <c r="G63" s="1"/>
      <c r="H63" s="1"/>
      <c r="I63" s="1"/>
      <c r="J63" s="1"/>
      <c r="K63" s="1"/>
      <c r="L63" s="1"/>
      <c r="M63" s="3"/>
      <c r="N63" s="4"/>
      <c r="O63" s="4"/>
      <c r="P63" s="4"/>
      <c r="Q63" s="4"/>
      <c r="R63" s="4"/>
      <c r="S63" s="4"/>
      <c r="T63" s="4"/>
      <c r="U63" s="4"/>
      <c r="V63" s="14"/>
      <c r="W63" s="14"/>
      <c r="X63" s="14"/>
      <c r="Y63" s="14"/>
      <c r="Z63" s="14"/>
      <c r="AA63" s="14"/>
      <c r="AB63" s="14"/>
    </row>
    <row r="64" spans="2:33" x14ac:dyDescent="0.2">
      <c r="D64" s="5" t="s">
        <v>49</v>
      </c>
      <c r="E64" s="5"/>
      <c r="F64" s="5"/>
      <c r="G64" s="5"/>
      <c r="H64" s="5"/>
      <c r="I64" s="5"/>
      <c r="J64" s="5"/>
      <c r="K64" s="5"/>
      <c r="L64" s="5"/>
      <c r="M64" s="3"/>
      <c r="N64" s="4"/>
      <c r="O64" s="4"/>
      <c r="P64" s="4"/>
      <c r="Q64" s="4"/>
      <c r="R64" s="4"/>
      <c r="S64" s="4"/>
      <c r="T64" s="4"/>
      <c r="U64" s="4"/>
      <c r="V64" s="14"/>
      <c r="W64" s="14"/>
      <c r="X64" s="14"/>
      <c r="Y64" s="14"/>
      <c r="Z64" s="14"/>
      <c r="AA64" s="14"/>
      <c r="AB64" s="14"/>
    </row>
    <row r="65" spans="2:47" x14ac:dyDescent="0.2">
      <c r="D65" s="5" t="s">
        <v>50</v>
      </c>
      <c r="E65" s="5"/>
      <c r="F65" s="5"/>
      <c r="G65" s="5"/>
      <c r="H65" s="5"/>
      <c r="I65" s="5"/>
      <c r="J65" s="5"/>
      <c r="K65" s="5"/>
      <c r="L65" s="5"/>
      <c r="M65" s="3"/>
      <c r="N65" s="4"/>
      <c r="O65" s="4"/>
      <c r="P65" s="4"/>
      <c r="Q65" s="4"/>
      <c r="R65" s="4"/>
      <c r="S65" s="4"/>
      <c r="T65" s="4"/>
      <c r="U65" s="4"/>
      <c r="V65" s="14"/>
      <c r="W65" s="14"/>
      <c r="X65" s="14"/>
      <c r="Y65" s="14"/>
      <c r="Z65" s="14"/>
      <c r="AA65" s="14"/>
      <c r="AB65" s="14"/>
    </row>
    <row r="66" spans="2:47" x14ac:dyDescent="0.2">
      <c r="D66" s="5" t="s">
        <v>51</v>
      </c>
      <c r="E66" s="5"/>
      <c r="F66" s="5"/>
      <c r="G66" s="5"/>
      <c r="H66" s="5"/>
      <c r="I66" s="5"/>
      <c r="J66" s="5"/>
      <c r="K66" s="5"/>
      <c r="L66" s="5"/>
      <c r="M66" s="3"/>
      <c r="N66" s="4"/>
      <c r="O66" s="4"/>
      <c r="P66" s="4"/>
      <c r="Q66" s="4"/>
      <c r="R66" s="4"/>
      <c r="S66" s="4"/>
      <c r="T66" s="4"/>
      <c r="U66" s="4"/>
      <c r="V66" s="14"/>
      <c r="W66" s="14"/>
      <c r="X66" s="14"/>
      <c r="Y66" s="14"/>
      <c r="Z66" s="14"/>
      <c r="AA66" s="14"/>
      <c r="AB66" s="14"/>
    </row>
    <row r="67" spans="2:47" x14ac:dyDescent="0.2">
      <c r="B67" s="3"/>
    </row>
    <row r="68" spans="2:47" x14ac:dyDescent="0.2">
      <c r="B68" s="3"/>
      <c r="D68" s="298" t="s">
        <v>38</v>
      </c>
      <c r="E68" s="298"/>
      <c r="F68" s="298"/>
      <c r="G68" s="298"/>
      <c r="H68" s="298"/>
      <c r="I68" s="298"/>
      <c r="J68" s="298"/>
      <c r="K68" s="298"/>
      <c r="L68" s="298"/>
      <c r="M68" s="298"/>
    </row>
    <row r="69" spans="2:47" x14ac:dyDescent="0.2">
      <c r="B69" s="3"/>
      <c r="E69" s="143">
        <v>0</v>
      </c>
      <c r="F69" s="143">
        <v>0.25</v>
      </c>
      <c r="G69" s="143">
        <v>0.5</v>
      </c>
      <c r="H69" s="143">
        <v>0.75</v>
      </c>
      <c r="I69" s="143">
        <v>1</v>
      </c>
      <c r="J69" s="143">
        <v>1.25</v>
      </c>
      <c r="K69" s="143">
        <v>1.5</v>
      </c>
      <c r="L69" s="143">
        <v>1.75</v>
      </c>
      <c r="M69" s="199">
        <v>2</v>
      </c>
      <c r="N69" s="2">
        <v>2.5</v>
      </c>
      <c r="O69" s="2">
        <v>3</v>
      </c>
      <c r="P69" s="2">
        <v>3.5</v>
      </c>
      <c r="Q69" s="2">
        <v>4</v>
      </c>
      <c r="R69" s="2">
        <v>5</v>
      </c>
      <c r="S69" s="2">
        <v>6</v>
      </c>
      <c r="T69" s="2">
        <v>7</v>
      </c>
      <c r="U69" s="2">
        <v>8</v>
      </c>
      <c r="V69" s="2">
        <v>9</v>
      </c>
      <c r="W69" s="2">
        <v>10</v>
      </c>
      <c r="X69" s="2">
        <v>11</v>
      </c>
      <c r="Y69" s="2">
        <v>12</v>
      </c>
      <c r="Z69" s="2">
        <v>13</v>
      </c>
      <c r="AA69" s="2">
        <v>14</v>
      </c>
      <c r="AB69" s="2">
        <v>15</v>
      </c>
      <c r="AC69" s="132">
        <v>16</v>
      </c>
      <c r="AD69" s="132">
        <v>17</v>
      </c>
      <c r="AE69" s="132">
        <v>18</v>
      </c>
      <c r="AF69" s="132">
        <v>19</v>
      </c>
      <c r="AG69" s="132">
        <v>20</v>
      </c>
      <c r="AH69" s="2"/>
      <c r="AI69" s="2"/>
      <c r="AJ69" s="2"/>
      <c r="AK69" s="2"/>
      <c r="AL69" s="2"/>
      <c r="AM69" s="2"/>
      <c r="AN69" s="2"/>
      <c r="AO69" s="2"/>
      <c r="AP69" s="2"/>
      <c r="AQ69" s="2"/>
      <c r="AR69" s="2"/>
      <c r="AS69" s="2"/>
      <c r="AT69" s="2"/>
    </row>
    <row r="70" spans="2:47" x14ac:dyDescent="0.2">
      <c r="B70" s="3"/>
      <c r="D70" t="s">
        <v>7</v>
      </c>
      <c r="E70" s="14">
        <f t="shared" ref="E70:H70" si="99">MAX(E33,E25,E20)</f>
        <v>21.599999999999998</v>
      </c>
      <c r="F70" s="14">
        <f t="shared" si="99"/>
        <v>14.163934426229506</v>
      </c>
      <c r="G70" s="14">
        <f t="shared" si="99"/>
        <v>10.536585365853657</v>
      </c>
      <c r="H70" s="14">
        <f t="shared" si="99"/>
        <v>8.3883495145631066</v>
      </c>
      <c r="I70" s="14">
        <f>MAX(I33,I25,I20)</f>
        <v>6.967741935483871</v>
      </c>
      <c r="J70" s="14">
        <f>MAX(J33,J25,J20)</f>
        <v>5.9586206896551719</v>
      </c>
      <c r="K70" s="14">
        <f>MAX(K33,K25,K20)</f>
        <v>5.2048192771084336</v>
      </c>
      <c r="L70" s="14">
        <f>MAX(L33,L25,L20)</f>
        <v>4.6203208556149731</v>
      </c>
      <c r="M70" s="14">
        <f>MAX(M33,M25,M20)</f>
        <v>4.1538461538461542</v>
      </c>
      <c r="N70" s="14">
        <f t="shared" ref="N70:AB70" si="100">MAX(N33,N25,N20)</f>
        <v>3.4560000000000004</v>
      </c>
      <c r="O70" s="14">
        <f t="shared" si="100"/>
        <v>2.9589041095890414</v>
      </c>
      <c r="P70" s="14">
        <f t="shared" si="100"/>
        <v>2.5868263473053892</v>
      </c>
      <c r="Q70" s="14">
        <f t="shared" si="100"/>
        <v>2.2978723404255321</v>
      </c>
      <c r="R70" s="14">
        <f t="shared" si="100"/>
        <v>1.8782608695652172</v>
      </c>
      <c r="S70" s="14">
        <f t="shared" si="100"/>
        <v>1.6426229508196719</v>
      </c>
      <c r="T70" s="14">
        <f t="shared" si="100"/>
        <v>1.512452830188679</v>
      </c>
      <c r="U70" s="14">
        <f t="shared" si="100"/>
        <v>1.4013986013986013</v>
      </c>
      <c r="V70" s="14">
        <f t="shared" si="100"/>
        <v>1.3055374592833877</v>
      </c>
      <c r="W70" s="14">
        <f t="shared" si="100"/>
        <v>1.2219512195121951</v>
      </c>
      <c r="X70" s="14">
        <f t="shared" si="100"/>
        <v>1.1484240687679084</v>
      </c>
      <c r="Y70" s="14">
        <f t="shared" si="100"/>
        <v>1.0832432432432433</v>
      </c>
      <c r="Z70" s="14">
        <f t="shared" si="100"/>
        <v>1.025063938618926</v>
      </c>
      <c r="AA70" s="14">
        <f t="shared" si="100"/>
        <v>0.97281553398058263</v>
      </c>
      <c r="AB70" s="14">
        <f t="shared" si="100"/>
        <v>0.92563510392609705</v>
      </c>
      <c r="AC70" s="14">
        <f>MAX(AC33,AC25,AC20)</f>
        <v>0.88281938325991194</v>
      </c>
      <c r="AD70" s="14">
        <f>MAX(AD33,AD25,AD20)</f>
        <v>0.84378947368421064</v>
      </c>
      <c r="AE70" s="14">
        <f>MAX(AE33,AE25,AE20)</f>
        <v>0.80806451612903218</v>
      </c>
      <c r="AF70" s="14">
        <f>MAX(AF33,AF25,AF20)</f>
        <v>0.7752417794970986</v>
      </c>
      <c r="AG70" s="14">
        <f>MAX(AG33,AG25,AG20)</f>
        <v>0.74498141263940509</v>
      </c>
      <c r="AH70" t="s">
        <v>7</v>
      </c>
      <c r="AU70" s="7"/>
    </row>
    <row r="71" spans="2:47" x14ac:dyDescent="0.2">
      <c r="B71" s="3"/>
      <c r="D71" t="s">
        <v>8</v>
      </c>
      <c r="E71" s="14">
        <f t="shared" ref="E71:H71" si="101">MAX(E34,E25,E27,E26)</f>
        <v>19.2</v>
      </c>
      <c r="F71" s="14">
        <f t="shared" si="101"/>
        <v>12.590163934426227</v>
      </c>
      <c r="G71" s="14">
        <f t="shared" si="101"/>
        <v>9.3658536585365848</v>
      </c>
      <c r="H71" s="14">
        <f t="shared" si="101"/>
        <v>7.4563106796116498</v>
      </c>
      <c r="I71" s="14">
        <f>MAX(I34,I25,I27,I26)</f>
        <v>6.193548387096774</v>
      </c>
      <c r="J71" s="14">
        <f>MAX(J34,J25,J27,J26)</f>
        <v>5.296551724137931</v>
      </c>
      <c r="K71" s="14">
        <f>MAX(K34,K25,K27,K26)</f>
        <v>4.6265060240963853</v>
      </c>
      <c r="L71" s="14">
        <f>MAX(L34,L25,L27,L26)</f>
        <v>4.3267605633802813</v>
      </c>
      <c r="M71" s="14">
        <f>MAX(M34,M25,M27,M26)</f>
        <v>4.085106382978724</v>
      </c>
      <c r="N71" s="14">
        <f t="shared" ref="N71:AB71" si="102">MAX(N34,N25,N27,N26)</f>
        <v>3.6746411483253594</v>
      </c>
      <c r="O71" s="14">
        <f t="shared" si="102"/>
        <v>3.339130434782609</v>
      </c>
      <c r="P71" s="14">
        <f t="shared" si="102"/>
        <v>3.0597609561752992</v>
      </c>
      <c r="Q71" s="14">
        <f t="shared" si="102"/>
        <v>2.8235294117647061</v>
      </c>
      <c r="R71" s="14">
        <f t="shared" si="102"/>
        <v>2.4458598726114649</v>
      </c>
      <c r="S71" s="14">
        <f t="shared" si="102"/>
        <v>2.1573033707865168</v>
      </c>
      <c r="T71" s="14">
        <f t="shared" si="102"/>
        <v>1.9296482412060298</v>
      </c>
      <c r="U71" s="14">
        <f t="shared" si="102"/>
        <v>1.7454545454545451</v>
      </c>
      <c r="V71" s="14">
        <f t="shared" si="102"/>
        <v>1.6297994269340974</v>
      </c>
      <c r="W71" s="14">
        <f t="shared" si="102"/>
        <v>1.5372972972972974</v>
      </c>
      <c r="X71" s="14">
        <f t="shared" si="102"/>
        <v>1.4547314578005117</v>
      </c>
      <c r="Y71" s="14">
        <f t="shared" si="102"/>
        <v>1.3805825242718448</v>
      </c>
      <c r="Z71" s="14">
        <f t="shared" si="102"/>
        <v>1.3136258660508084</v>
      </c>
      <c r="AA71" s="14">
        <f t="shared" si="102"/>
        <v>1.2528634361233482</v>
      </c>
      <c r="AB71" s="14">
        <f t="shared" si="102"/>
        <v>1.1974736842105265</v>
      </c>
      <c r="AC71" s="14">
        <f>MAX(AC34,AC25,AC27,AC26)</f>
        <v>1.1467741935483873</v>
      </c>
      <c r="AD71" s="14">
        <f>MAX(AD34,AD25,AD27,AD26)</f>
        <v>1.1001934235976789</v>
      </c>
      <c r="AE71" s="14">
        <f>MAX(AE34,AE25,AE27,AE26)</f>
        <v>1.0572490706319702</v>
      </c>
      <c r="AF71" s="14">
        <f>MAX(AF34,AF25,AF27,AF26)</f>
        <v>1.0175313059033988</v>
      </c>
      <c r="AG71" s="14">
        <f>MAX(AG34,AG25,AG27,AG26)</f>
        <v>0.98068965517241369</v>
      </c>
      <c r="AH71" t="s">
        <v>8</v>
      </c>
      <c r="AU71" s="7"/>
    </row>
    <row r="72" spans="2:47" x14ac:dyDescent="0.2">
      <c r="D72" t="s">
        <v>9</v>
      </c>
      <c r="E72" s="14">
        <f t="shared" ref="E72:H72" si="103">MAX(E35,E14,E25)</f>
        <v>18.48</v>
      </c>
      <c r="F72" s="14">
        <f t="shared" si="103"/>
        <v>12.118032786885244</v>
      </c>
      <c r="G72" s="14">
        <f t="shared" si="103"/>
        <v>9.0146341463414625</v>
      </c>
      <c r="H72" s="14">
        <f t="shared" si="103"/>
        <v>7.1766990291262136</v>
      </c>
      <c r="I72" s="14">
        <f>MAX(I35,I14,I25)</f>
        <v>5.9612903225806448</v>
      </c>
      <c r="J72" s="14">
        <f>MAX(J35,J14,J25)</f>
        <v>5.0979310344827589</v>
      </c>
      <c r="K72" s="14">
        <f>MAX(K35,K14,K25)</f>
        <v>4.4530120481927709</v>
      </c>
      <c r="L72" s="14">
        <f>MAX(L35,L14,L25)</f>
        <v>3.952941176470588</v>
      </c>
      <c r="M72" s="14">
        <f>MAX(M35,M14,M25)</f>
        <v>3.5538461538461541</v>
      </c>
      <c r="N72" s="14">
        <f t="shared" ref="N72:AB72" si="104">MAX(N35,N14,N25)</f>
        <v>3.1945392491467581</v>
      </c>
      <c r="O72" s="14">
        <f t="shared" si="104"/>
        <v>2.9808917197452232</v>
      </c>
      <c r="P72" s="14">
        <f t="shared" si="104"/>
        <v>2.7940298507462691</v>
      </c>
      <c r="Q72" s="14">
        <f t="shared" si="104"/>
        <v>2.6292134831460676</v>
      </c>
      <c r="R72" s="14">
        <f t="shared" si="104"/>
        <v>2.3517587939698488</v>
      </c>
      <c r="S72" s="14">
        <f t="shared" si="104"/>
        <v>2.127272727272727</v>
      </c>
      <c r="T72" s="14">
        <f t="shared" si="104"/>
        <v>1.9419087136929458</v>
      </c>
      <c r="U72" s="14">
        <f t="shared" si="104"/>
        <v>1.7862595419847327</v>
      </c>
      <c r="V72" s="14">
        <f t="shared" si="104"/>
        <v>1.6695652173913045</v>
      </c>
      <c r="W72" s="14">
        <f t="shared" si="104"/>
        <v>1.584466019417476</v>
      </c>
      <c r="X72" s="14">
        <f t="shared" si="104"/>
        <v>1.507621247113164</v>
      </c>
      <c r="Y72" s="14">
        <f t="shared" si="104"/>
        <v>1.4378854625550663</v>
      </c>
      <c r="Z72" s="14">
        <f t="shared" si="104"/>
        <v>1.3743157894736844</v>
      </c>
      <c r="AA72" s="14">
        <f t="shared" si="104"/>
        <v>1.3161290322580645</v>
      </c>
      <c r="AB72" s="14">
        <f t="shared" si="104"/>
        <v>1.2626692456479691</v>
      </c>
      <c r="AC72" s="14">
        <f>MAX(AC35,AC14,AC25)</f>
        <v>1.213382899628253</v>
      </c>
      <c r="AD72" s="14">
        <f>MAX(AD35,AD14,AD25)</f>
        <v>1.1677996422182471</v>
      </c>
      <c r="AE72" s="14">
        <f>MAX(AE35,AE14,AE25)</f>
        <v>1.1255172413793102</v>
      </c>
      <c r="AF72" s="14">
        <f>MAX(AF35,AF14,AF25)</f>
        <v>1.086189683860233</v>
      </c>
      <c r="AG72" s="14">
        <f>MAX(AG35,AG14,AG25)</f>
        <v>1.0495176848874597</v>
      </c>
      <c r="AH72" t="s">
        <v>9</v>
      </c>
      <c r="AU72" s="7"/>
    </row>
    <row r="73" spans="2:47" x14ac:dyDescent="0.2">
      <c r="D73" t="s">
        <v>13</v>
      </c>
      <c r="E73" s="14">
        <f t="shared" ref="E73:H73" si="105">MAX(E36,E25,E15)</f>
        <v>18.48</v>
      </c>
      <c r="F73" s="14">
        <f t="shared" si="105"/>
        <v>12.118032786885244</v>
      </c>
      <c r="G73" s="14">
        <f t="shared" si="105"/>
        <v>9.0146341463414625</v>
      </c>
      <c r="H73" s="14">
        <f t="shared" si="105"/>
        <v>7.1766990291262136</v>
      </c>
      <c r="I73" s="14">
        <f>MAX(I36,I25,I15)</f>
        <v>5.9612903225806448</v>
      </c>
      <c r="J73" s="14">
        <f>MAX(J36,J25,J15)</f>
        <v>5.0979310344827589</v>
      </c>
      <c r="K73" s="14">
        <f>MAX(K36,K25,K15)</f>
        <v>4.4530120481927709</v>
      </c>
      <c r="L73" s="14">
        <f>MAX(L36,L25,L15)</f>
        <v>3.952941176470588</v>
      </c>
      <c r="M73" s="14">
        <f>MAX(M36,M25,M15)</f>
        <v>3.5538461538461541</v>
      </c>
      <c r="N73" s="14">
        <f t="shared" ref="N73:AB73" si="106">MAX(N36,N25,N15)</f>
        <v>3.3103448275862073</v>
      </c>
      <c r="O73" s="14">
        <f t="shared" si="106"/>
        <v>3.1356783919597992</v>
      </c>
      <c r="P73" s="14">
        <f t="shared" si="106"/>
        <v>2.9785202863961815</v>
      </c>
      <c r="Q73" s="14">
        <f t="shared" si="106"/>
        <v>2.8363636363636364</v>
      </c>
      <c r="R73" s="14">
        <f t="shared" si="106"/>
        <v>2.5892116182572611</v>
      </c>
      <c r="S73" s="14">
        <f t="shared" si="106"/>
        <v>2.3816793893129766</v>
      </c>
      <c r="T73" s="14">
        <f t="shared" si="106"/>
        <v>2.2049469964664308</v>
      </c>
      <c r="U73" s="14">
        <f t="shared" si="106"/>
        <v>2.0526315789473681</v>
      </c>
      <c r="V73" s="14">
        <f t="shared" si="106"/>
        <v>1.9200000000000002</v>
      </c>
      <c r="W73" s="14">
        <f t="shared" si="106"/>
        <v>1.8034682080924855</v>
      </c>
      <c r="X73" s="14">
        <f>MAX(X36,X25,X15)</f>
        <v>1.7027368421052635</v>
      </c>
      <c r="Y73" s="14">
        <f t="shared" si="106"/>
        <v>1.630645161290323</v>
      </c>
      <c r="Z73" s="14">
        <f t="shared" si="106"/>
        <v>1.5644100580270797</v>
      </c>
      <c r="AA73" s="14">
        <f t="shared" si="106"/>
        <v>1.5033457249070634</v>
      </c>
      <c r="AB73" s="14">
        <f t="shared" si="106"/>
        <v>1.4468694096601076</v>
      </c>
      <c r="AC73" s="14">
        <f>MAX(AC36,AC25,AC15)</f>
        <v>1.3944827586206898</v>
      </c>
      <c r="AD73" s="14">
        <f>MAX(AD36,AD25,AD15)</f>
        <v>1.3457570715474212</v>
      </c>
      <c r="AE73" s="14">
        <f>MAX(AE36,AE25,AE15)</f>
        <v>1.3003215434083601</v>
      </c>
      <c r="AF73" s="14">
        <f>MAX(AF36,AF25,AF15)</f>
        <v>1.2578538102643857</v>
      </c>
      <c r="AG73" s="14">
        <f>MAX(AG36,AG25,AG15)</f>
        <v>1.2180722891566265</v>
      </c>
      <c r="AH73" t="s">
        <v>13</v>
      </c>
      <c r="AU73" s="7"/>
    </row>
    <row r="74" spans="2:47" x14ac:dyDescent="0.2">
      <c r="D74" t="s">
        <v>14</v>
      </c>
      <c r="E74" s="14">
        <f t="shared" ref="E74:H74" si="107">MAX(E26,E37,E28,E29)</f>
        <v>19.2</v>
      </c>
      <c r="F74" s="14">
        <f t="shared" si="107"/>
        <v>12.590163934426227</v>
      </c>
      <c r="G74" s="14">
        <f t="shared" si="107"/>
        <v>9.3658536585365848</v>
      </c>
      <c r="H74" s="14">
        <f t="shared" si="107"/>
        <v>7.4563106796116498</v>
      </c>
      <c r="I74" s="14">
        <f>MAX(I26,I37,I28,I29)</f>
        <v>6.193548387096774</v>
      </c>
      <c r="J74" s="14">
        <f>MAX(J26,J37,J28,J29)</f>
        <v>5.296551724137931</v>
      </c>
      <c r="K74" s="14">
        <f>MAX(K26,K37,K28,K29)</f>
        <v>4.6265060240963853</v>
      </c>
      <c r="L74" s="14">
        <f>MAX(L26,L37,L28,L29)</f>
        <v>4.1069518716577535</v>
      </c>
      <c r="M74" s="14">
        <f>MAX(M26,M37,M28,M29)</f>
        <v>3.8400000000000007</v>
      </c>
      <c r="N74" s="14">
        <f t="shared" ref="N74:AB74" si="108">MAX(N26,N37,N28,N29)</f>
        <v>3.4751131221719462</v>
      </c>
      <c r="O74" s="14">
        <f t="shared" si="108"/>
        <v>3.173553719008265</v>
      </c>
      <c r="P74" s="14">
        <f t="shared" si="108"/>
        <v>2.9201520912547529</v>
      </c>
      <c r="Q74" s="14">
        <f t="shared" si="108"/>
        <v>2.7042253521126765</v>
      </c>
      <c r="R74" s="14">
        <f t="shared" si="108"/>
        <v>2.3558282208588954</v>
      </c>
      <c r="S74" s="14">
        <f t="shared" si="108"/>
        <v>2.1355932203389831</v>
      </c>
      <c r="T74" s="14">
        <f t="shared" si="108"/>
        <v>2.044624746450304</v>
      </c>
      <c r="U74" s="14">
        <f t="shared" si="108"/>
        <v>1.961089494163424</v>
      </c>
      <c r="V74" s="14">
        <f t="shared" si="108"/>
        <v>1.8841121495327104</v>
      </c>
      <c r="W74" s="14">
        <f t="shared" si="108"/>
        <v>1.8129496402877701</v>
      </c>
      <c r="X74" s="14">
        <f t="shared" si="108"/>
        <v>1.7469670710571925</v>
      </c>
      <c r="Y74" s="14">
        <f t="shared" si="108"/>
        <v>1.6856187290969902</v>
      </c>
      <c r="Z74" s="14">
        <f t="shared" si="108"/>
        <v>1.6284329563812603</v>
      </c>
      <c r="AA74" s="14">
        <f t="shared" si="108"/>
        <v>1.5750000000000002</v>
      </c>
      <c r="AB74" s="14">
        <f t="shared" si="108"/>
        <v>1.5249621785173979</v>
      </c>
      <c r="AC74" s="14">
        <f>MAX(AC26,AC37,AC28,AC29)</f>
        <v>1.4780058651026393</v>
      </c>
      <c r="AD74" s="14">
        <f>MAX(AD26,AD37,AD28,AD29)</f>
        <v>1.4338549075391183</v>
      </c>
      <c r="AE74" s="14">
        <f>MAX(AE26,AE37,AE28,AE29)</f>
        <v>1.3922651933701657</v>
      </c>
      <c r="AF74" s="14">
        <f>MAX(AF26,AF37,AF28,AF29)</f>
        <v>1.3530201342281878</v>
      </c>
      <c r="AG74" s="14">
        <f>MAX(AG26,AG37,AG28,AG29)</f>
        <v>1.3159268929503916</v>
      </c>
      <c r="AH74" t="s">
        <v>14</v>
      </c>
      <c r="AU74" s="7"/>
    </row>
    <row r="75" spans="2:47" x14ac:dyDescent="0.2">
      <c r="D75" t="s">
        <v>34</v>
      </c>
      <c r="E75" s="14"/>
      <c r="F75" s="14"/>
      <c r="G75" s="14"/>
      <c r="H75" s="14"/>
      <c r="I75" s="14"/>
      <c r="J75" s="14"/>
      <c r="K75" s="14"/>
      <c r="L75" s="14"/>
      <c r="M75" s="14"/>
      <c r="N75" s="14"/>
      <c r="O75" s="3" t="s">
        <v>102</v>
      </c>
      <c r="P75" s="14"/>
      <c r="Q75" s="14"/>
      <c r="R75" s="14"/>
      <c r="S75" s="14"/>
      <c r="T75" s="14">
        <f>T38</f>
        <v>1.9283676703645007</v>
      </c>
      <c r="U75" s="14">
        <f t="shared" ref="U75:AB75" si="109">U38</f>
        <v>1.8662576687116565</v>
      </c>
      <c r="V75" s="14">
        <f t="shared" si="109"/>
        <v>1.8080237741456169</v>
      </c>
      <c r="W75" s="14">
        <f t="shared" si="109"/>
        <v>1.7533141210374643</v>
      </c>
      <c r="X75" s="14">
        <f t="shared" si="109"/>
        <v>1.7018181818181821</v>
      </c>
      <c r="Y75" s="14">
        <f t="shared" si="109"/>
        <v>1.6532608695652176</v>
      </c>
      <c r="Z75" s="14">
        <f t="shared" si="109"/>
        <v>1.6073976221928667</v>
      </c>
      <c r="AA75" s="14">
        <f t="shared" si="109"/>
        <v>1.5640102827763498</v>
      </c>
      <c r="AB75" s="14">
        <f t="shared" si="109"/>
        <v>1.5229036295369214</v>
      </c>
      <c r="AC75" s="14">
        <f>AC38</f>
        <v>1.4839024390243905</v>
      </c>
      <c r="AD75" s="14">
        <f>AD38</f>
        <v>1.4468489892984544</v>
      </c>
      <c r="AE75" s="14">
        <f>AE38</f>
        <v>1.4116009280742459</v>
      </c>
      <c r="AF75" s="14">
        <f>AF38</f>
        <v>1.3780294450736126</v>
      </c>
      <c r="AG75" s="14">
        <f>AG38</f>
        <v>1.3460176991150441</v>
      </c>
      <c r="AH75" t="s">
        <v>15</v>
      </c>
      <c r="AI75" s="7"/>
      <c r="AJ75" s="7"/>
      <c r="AK75" s="7"/>
      <c r="AL75" s="7"/>
      <c r="AM75" s="7"/>
      <c r="AN75" s="7"/>
      <c r="AO75" s="7"/>
      <c r="AP75" s="7"/>
      <c r="AQ75" s="7"/>
      <c r="AR75" s="7"/>
      <c r="AS75" s="7"/>
      <c r="AT75" s="7"/>
      <c r="AU75" s="7"/>
    </row>
    <row r="76" spans="2:47" x14ac:dyDescent="0.2">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I76" s="7"/>
      <c r="AJ76" s="7"/>
      <c r="AK76" s="7"/>
      <c r="AL76" s="7"/>
      <c r="AM76" s="7"/>
      <c r="AN76" s="7"/>
      <c r="AO76" s="7"/>
      <c r="AP76" s="7"/>
      <c r="AQ76" s="7"/>
      <c r="AR76" s="7"/>
      <c r="AS76" s="7"/>
      <c r="AT76" s="7"/>
      <c r="AU76" s="7"/>
    </row>
    <row r="77" spans="2:47" x14ac:dyDescent="0.2">
      <c r="E77" s="3">
        <f t="shared" ref="E77:H77" si="110">MAX(E70:E74)</f>
        <v>21.599999999999998</v>
      </c>
      <c r="F77" s="3">
        <f t="shared" si="110"/>
        <v>14.163934426229506</v>
      </c>
      <c r="G77" s="3">
        <f t="shared" si="110"/>
        <v>10.536585365853657</v>
      </c>
      <c r="H77" s="3">
        <f t="shared" si="110"/>
        <v>8.3883495145631066</v>
      </c>
      <c r="I77" s="3">
        <f>MAX(I70:I74)</f>
        <v>6.967741935483871</v>
      </c>
      <c r="J77" s="3">
        <f>MAX(J70:J74)</f>
        <v>5.9586206896551719</v>
      </c>
      <c r="K77" s="3">
        <f>MAX(K70:K74)</f>
        <v>5.2048192771084336</v>
      </c>
      <c r="L77" s="3">
        <f>MAX(L70:L74)</f>
        <v>4.6203208556149731</v>
      </c>
      <c r="M77" s="3">
        <f>MAX(M70:M74)</f>
        <v>4.1538461538461542</v>
      </c>
      <c r="N77" s="3">
        <f t="shared" ref="N77:AB77" si="111">MAX(N70:N74)</f>
        <v>3.6746411483253594</v>
      </c>
      <c r="O77" s="3">
        <f t="shared" si="111"/>
        <v>3.339130434782609</v>
      </c>
      <c r="P77" s="3">
        <f t="shared" si="111"/>
        <v>3.0597609561752992</v>
      </c>
      <c r="Q77" s="3">
        <f t="shared" si="111"/>
        <v>2.8363636363636364</v>
      </c>
      <c r="R77" s="3">
        <f t="shared" si="111"/>
        <v>2.5892116182572611</v>
      </c>
      <c r="S77" s="3">
        <f t="shared" si="111"/>
        <v>2.3816793893129766</v>
      </c>
      <c r="T77" s="3">
        <f t="shared" si="111"/>
        <v>2.2049469964664308</v>
      </c>
      <c r="U77" s="3">
        <f t="shared" si="111"/>
        <v>2.0526315789473681</v>
      </c>
      <c r="V77" s="3">
        <f t="shared" si="111"/>
        <v>1.9200000000000002</v>
      </c>
      <c r="W77" s="3">
        <f t="shared" si="111"/>
        <v>1.8129496402877701</v>
      </c>
      <c r="X77" s="3">
        <f t="shared" si="111"/>
        <v>1.7469670710571925</v>
      </c>
      <c r="Y77" s="3">
        <f t="shared" si="111"/>
        <v>1.6856187290969902</v>
      </c>
      <c r="Z77" s="3">
        <f t="shared" si="111"/>
        <v>1.6284329563812603</v>
      </c>
      <c r="AA77" s="3">
        <f t="shared" si="111"/>
        <v>1.5750000000000002</v>
      </c>
      <c r="AB77" s="3">
        <f t="shared" si="111"/>
        <v>1.5249621785173979</v>
      </c>
      <c r="AC77" s="3">
        <f>MAX(AC70:AC74)</f>
        <v>1.4780058651026393</v>
      </c>
      <c r="AD77" s="3">
        <f>MAX(AD70:AD74)</f>
        <v>1.4338549075391183</v>
      </c>
      <c r="AE77" s="3">
        <f>MAX(AE70:AE74)</f>
        <v>1.3922651933701657</v>
      </c>
      <c r="AF77" s="3">
        <f>MAX(AF70:AF74)</f>
        <v>1.3530201342281878</v>
      </c>
      <c r="AG77" s="3">
        <f>MAX(AG70:AG74)</f>
        <v>1.3159268929503916</v>
      </c>
      <c r="AI77" s="7"/>
      <c r="AJ77" s="7"/>
      <c r="AK77" s="7"/>
      <c r="AL77" s="7"/>
      <c r="AM77" s="7"/>
      <c r="AN77" s="7"/>
      <c r="AO77" s="7"/>
      <c r="AP77" s="7"/>
      <c r="AQ77" s="7"/>
      <c r="AR77" s="7"/>
      <c r="AS77" s="7"/>
      <c r="AT77" s="7"/>
      <c r="AU77" s="7"/>
    </row>
    <row r="78" spans="2:47" x14ac:dyDescent="0.2">
      <c r="E78" s="199" t="str">
        <f>VLOOKUP(E77,E70:$AH$75,E79,FALSE)</f>
        <v>Truck 1</v>
      </c>
      <c r="F78" s="199" t="str">
        <f>VLOOKUP(F77,F70:$AH$75,F79,FALSE)</f>
        <v>Truck 1</v>
      </c>
      <c r="G78" s="199" t="str">
        <f>VLOOKUP(G77,G70:$AH$75,G79,FALSE)</f>
        <v>Truck 1</v>
      </c>
      <c r="H78" s="199" t="str">
        <f>VLOOKUP(H77,H70:$AH$75,H79,FALSE)</f>
        <v>Truck 1</v>
      </c>
      <c r="I78" s="165" t="str">
        <f>VLOOKUP(I77,I70:$AH$75,I79,FALSE)</f>
        <v>Truck 1</v>
      </c>
      <c r="J78" s="199" t="str">
        <f>VLOOKUP(J77,J70:$AH$75,J79,FALSE)</f>
        <v>Truck 1</v>
      </c>
      <c r="K78" s="165" t="str">
        <f>VLOOKUP(K77,K70:$AH$75,K79,FALSE)</f>
        <v>Truck 1</v>
      </c>
      <c r="L78" s="199" t="str">
        <f>VLOOKUP(L77,L70:$AH$75,L79,FALSE)</f>
        <v>Truck 1</v>
      </c>
      <c r="M78" s="71" t="str">
        <f>VLOOKUP(M77,M70:$AH$75,M79,FALSE)</f>
        <v>Truck 1</v>
      </c>
      <c r="N78" s="71" t="str">
        <f>VLOOKUP(N77,N70:$AH$75,N79,FALSE)</f>
        <v>Truck 2</v>
      </c>
      <c r="O78" s="71" t="str">
        <f>VLOOKUP(O77,O70:$AH$75,O79,FALSE)</f>
        <v>Truck 2</v>
      </c>
      <c r="P78" s="71" t="str">
        <f>VLOOKUP(P77,P70:$AH$75,P79,FALSE)</f>
        <v>Truck 2</v>
      </c>
      <c r="Q78" s="71" t="str">
        <f>VLOOKUP(Q77,Q70:$AH$75,Q79,FALSE)</f>
        <v>Truck 4</v>
      </c>
      <c r="R78" s="71" t="str">
        <f>VLOOKUP(R77,R70:$AH$75,R79,FALSE)</f>
        <v>Truck 4</v>
      </c>
      <c r="S78" s="71" t="str">
        <f>VLOOKUP(S77,S70:$AH$75,S79,FALSE)</f>
        <v>Truck 4</v>
      </c>
      <c r="T78" s="71" t="str">
        <f>VLOOKUP(T77,T70:$AH$75,T79,FALSE)</f>
        <v>Truck 4</v>
      </c>
      <c r="U78" s="71" t="str">
        <f>VLOOKUP(U77,U70:$AH$75,U79,FALSE)</f>
        <v>Truck 4</v>
      </c>
      <c r="V78" s="71" t="str">
        <f>VLOOKUP(V77,V70:$AH$75,V79,FALSE)</f>
        <v>Truck 4</v>
      </c>
      <c r="W78" s="71" t="str">
        <f>VLOOKUP(W77,W70:$AH$75,W79,FALSE)</f>
        <v>Truck 5</v>
      </c>
      <c r="X78" s="71" t="str">
        <f>VLOOKUP(X77,X70:$AH$75,X79,FALSE)</f>
        <v>Truck 5</v>
      </c>
      <c r="Y78" s="71" t="str">
        <f>VLOOKUP(Y77,Y70:$AH$75,Y79,FALSE)</f>
        <v>Truck 5</v>
      </c>
      <c r="Z78" s="71" t="str">
        <f>VLOOKUP(Z77,Z70:$AH$75,Z79,FALSE)</f>
        <v>Truck 5</v>
      </c>
      <c r="AA78" s="71" t="str">
        <f>VLOOKUP(AA77,AA70:$AH$75,AA79,FALSE)</f>
        <v>Truck 5</v>
      </c>
      <c r="AB78" s="30" t="str">
        <f>VLOOKUP(AB77,AB70:$AH$75,AB79,FALSE)</f>
        <v>Truck 5</v>
      </c>
      <c r="AC78" s="132" t="str">
        <f>VLOOKUP(AC77,AC70:$AH$75,AC79,FALSE)</f>
        <v>Truck 5</v>
      </c>
      <c r="AD78" s="132" t="str">
        <f>VLOOKUP(AD77,AD70:$AH$75,AD79,FALSE)</f>
        <v>Truck 5</v>
      </c>
      <c r="AE78" s="132" t="str">
        <f>VLOOKUP(AE77,AE70:$AH$75,AE79,FALSE)</f>
        <v>Truck 5</v>
      </c>
      <c r="AF78" s="132" t="str">
        <f>VLOOKUP(AF77,AF70:$AH$75,AF79,FALSE)</f>
        <v>Truck 5</v>
      </c>
      <c r="AG78" s="132" t="str">
        <f>VLOOKUP(AG77,AG70:$AH$75,AG79,FALSE)</f>
        <v>Truck 5</v>
      </c>
      <c r="AI78" s="7"/>
      <c r="AJ78" s="7"/>
      <c r="AK78" s="7"/>
      <c r="AL78" s="7"/>
      <c r="AM78" s="7"/>
      <c r="AN78" s="7"/>
      <c r="AO78" s="7"/>
      <c r="AP78" s="7"/>
      <c r="AQ78" s="7"/>
      <c r="AR78" s="7"/>
      <c r="AS78" s="7"/>
      <c r="AT78" s="7"/>
      <c r="AU78" s="7"/>
    </row>
    <row r="79" spans="2:47" x14ac:dyDescent="0.2">
      <c r="E79" s="222">
        <f t="shared" ref="E79:AE79" si="112">F79+1</f>
        <v>30</v>
      </c>
      <c r="F79" s="222">
        <f t="shared" si="112"/>
        <v>29</v>
      </c>
      <c r="G79" s="222">
        <f t="shared" si="112"/>
        <v>28</v>
      </c>
      <c r="H79" s="222">
        <f t="shared" si="112"/>
        <v>27</v>
      </c>
      <c r="I79" s="222">
        <f t="shared" si="112"/>
        <v>26</v>
      </c>
      <c r="J79" s="222">
        <f t="shared" si="112"/>
        <v>25</v>
      </c>
      <c r="K79" s="222">
        <f t="shared" si="112"/>
        <v>24</v>
      </c>
      <c r="L79" s="222">
        <f t="shared" si="112"/>
        <v>23</v>
      </c>
      <c r="M79" s="222">
        <f t="shared" si="112"/>
        <v>22</v>
      </c>
      <c r="N79" s="222">
        <f t="shared" si="112"/>
        <v>21</v>
      </c>
      <c r="O79" s="222">
        <f t="shared" si="112"/>
        <v>20</v>
      </c>
      <c r="P79" s="222">
        <f t="shared" si="112"/>
        <v>19</v>
      </c>
      <c r="Q79" s="222">
        <f t="shared" si="112"/>
        <v>18</v>
      </c>
      <c r="R79" s="222">
        <f t="shared" si="112"/>
        <v>17</v>
      </c>
      <c r="S79" s="222">
        <f t="shared" si="112"/>
        <v>16</v>
      </c>
      <c r="T79" s="222">
        <f t="shared" si="112"/>
        <v>15</v>
      </c>
      <c r="U79" s="222">
        <f t="shared" si="112"/>
        <v>14</v>
      </c>
      <c r="V79" s="222">
        <f t="shared" si="112"/>
        <v>13</v>
      </c>
      <c r="W79" s="222">
        <f t="shared" si="112"/>
        <v>12</v>
      </c>
      <c r="X79" s="222">
        <f t="shared" si="112"/>
        <v>11</v>
      </c>
      <c r="Y79" s="222">
        <f t="shared" si="112"/>
        <v>10</v>
      </c>
      <c r="Z79" s="222">
        <f t="shared" si="112"/>
        <v>9</v>
      </c>
      <c r="AA79" s="222">
        <f t="shared" si="112"/>
        <v>8</v>
      </c>
      <c r="AB79" s="222">
        <f t="shared" si="112"/>
        <v>7</v>
      </c>
      <c r="AC79" s="222">
        <f t="shared" si="112"/>
        <v>6</v>
      </c>
      <c r="AD79" s="222">
        <f t="shared" si="112"/>
        <v>5</v>
      </c>
      <c r="AE79" s="222">
        <f t="shared" si="112"/>
        <v>4</v>
      </c>
      <c r="AF79" s="132">
        <f>AG79+1</f>
        <v>3</v>
      </c>
      <c r="AG79" s="132">
        <f>2</f>
        <v>2</v>
      </c>
      <c r="AI79" s="7"/>
      <c r="AJ79" s="7"/>
      <c r="AK79" s="7"/>
      <c r="AL79" s="7"/>
      <c r="AM79" s="7"/>
      <c r="AN79" s="7"/>
      <c r="AO79" s="7"/>
      <c r="AP79" s="7"/>
      <c r="AQ79" s="7"/>
      <c r="AR79" s="7"/>
      <c r="AS79" s="7"/>
      <c r="AT79" s="7"/>
      <c r="AU79" s="7"/>
    </row>
    <row r="80" spans="2:47" x14ac:dyDescent="0.2">
      <c r="M80" s="14"/>
      <c r="N80" s="14"/>
      <c r="O80" s="14"/>
      <c r="P80" s="14"/>
      <c r="Q80" s="14"/>
      <c r="R80" s="14"/>
      <c r="S80" s="14"/>
      <c r="T80" s="14"/>
      <c r="U80" s="14"/>
      <c r="V80" s="14"/>
      <c r="W80" s="14"/>
      <c r="X80" s="14"/>
      <c r="Y80" s="14"/>
      <c r="Z80" s="14"/>
      <c r="AA80" s="14"/>
      <c r="AB80" s="14"/>
      <c r="AC80" s="14"/>
      <c r="AD80" s="14"/>
      <c r="AE80" s="14"/>
      <c r="AF80" s="14"/>
      <c r="AG80" s="14"/>
      <c r="AI80" s="7"/>
      <c r="AJ80" s="7"/>
      <c r="AK80" s="7"/>
      <c r="AL80" s="7"/>
      <c r="AM80" s="7"/>
      <c r="AN80" s="7"/>
      <c r="AO80" s="7"/>
      <c r="AP80" s="7"/>
      <c r="AQ80" s="7"/>
      <c r="AR80" s="7"/>
      <c r="AS80" s="7"/>
      <c r="AT80" s="7"/>
      <c r="AU80" s="7"/>
    </row>
    <row r="81" spans="1:47" x14ac:dyDescent="0.2">
      <c r="B81" s="3"/>
      <c r="D81" s="298" t="s">
        <v>39</v>
      </c>
      <c r="E81" s="298"/>
      <c r="F81" s="298"/>
      <c r="G81" s="298"/>
      <c r="H81" s="298"/>
      <c r="I81" s="298"/>
      <c r="J81" s="298"/>
      <c r="K81" s="298"/>
      <c r="L81" s="298"/>
      <c r="M81" s="299"/>
      <c r="N81" s="14"/>
      <c r="O81" s="14"/>
      <c r="P81" s="14"/>
      <c r="Q81" s="14"/>
      <c r="R81" s="14"/>
      <c r="S81" s="14"/>
      <c r="T81" s="14"/>
      <c r="U81" s="14"/>
      <c r="V81" s="14"/>
      <c r="W81" s="14"/>
      <c r="X81" s="14"/>
      <c r="Y81" s="14"/>
      <c r="Z81" s="14"/>
      <c r="AA81" s="14"/>
      <c r="AB81" s="14"/>
      <c r="AC81" s="14"/>
      <c r="AD81" s="14"/>
      <c r="AE81" s="14"/>
      <c r="AF81" s="14"/>
      <c r="AG81" s="14"/>
      <c r="AI81" s="7"/>
      <c r="AJ81" s="7"/>
      <c r="AK81" s="7"/>
      <c r="AL81" s="7"/>
      <c r="AM81" s="7"/>
      <c r="AN81" s="7"/>
      <c r="AO81" s="7"/>
      <c r="AP81" s="7"/>
      <c r="AQ81" s="7"/>
      <c r="AR81" s="7"/>
      <c r="AS81" s="7"/>
      <c r="AT81" s="7"/>
      <c r="AU81" s="7"/>
    </row>
    <row r="82" spans="1:47" x14ac:dyDescent="0.2">
      <c r="B82" s="3"/>
      <c r="M82" s="14"/>
      <c r="N82" s="14"/>
      <c r="O82" s="14"/>
      <c r="P82" s="14"/>
      <c r="Q82" s="14"/>
      <c r="R82" s="14"/>
      <c r="S82" s="14"/>
      <c r="T82" s="14"/>
      <c r="U82" s="14"/>
      <c r="V82" s="14"/>
      <c r="W82" s="14"/>
      <c r="X82" s="14"/>
      <c r="Y82" s="14"/>
      <c r="Z82" s="14"/>
      <c r="AA82" s="14"/>
      <c r="AB82" s="14"/>
      <c r="AC82" s="14"/>
      <c r="AD82" s="14"/>
      <c r="AE82" s="14"/>
      <c r="AF82" s="14"/>
      <c r="AG82" s="14"/>
      <c r="AI82" s="7"/>
      <c r="AJ82" s="7"/>
      <c r="AK82" s="7"/>
      <c r="AL82" s="7"/>
      <c r="AM82" s="7"/>
      <c r="AN82" s="7"/>
      <c r="AO82" s="7"/>
      <c r="AP82" s="7"/>
      <c r="AQ82" s="7"/>
      <c r="AR82" s="7"/>
      <c r="AS82" s="7"/>
      <c r="AT82" s="7"/>
      <c r="AU82" s="7"/>
    </row>
    <row r="83" spans="1:47" x14ac:dyDescent="0.2">
      <c r="B83" s="3"/>
      <c r="D83" t="s">
        <v>15</v>
      </c>
      <c r="E83" s="14">
        <f t="shared" ref="E83:H83" si="113">MAX(E38,E25,E21,E26,E27,E22,E20)</f>
        <v>21.599999999999998</v>
      </c>
      <c r="F83" s="14">
        <f t="shared" si="113"/>
        <v>14.163934426229506</v>
      </c>
      <c r="G83" s="14">
        <f t="shared" si="113"/>
        <v>10.536585365853657</v>
      </c>
      <c r="H83" s="14">
        <f t="shared" si="113"/>
        <v>8.3883495145631066</v>
      </c>
      <c r="I83" s="14">
        <f>MAX(I38,I25,I21,I26,I27,I22,I20)</f>
        <v>6.967741935483871</v>
      </c>
      <c r="J83" s="14">
        <f>MAX(J38,J25,J21,J26,J27,J22,J20)</f>
        <v>5.9586206896551719</v>
      </c>
      <c r="K83" s="14">
        <f>MAX(K38,K25,K21,K26,K27,K22,K20)</f>
        <v>5.2048192771084336</v>
      </c>
      <c r="L83" s="14">
        <f>MAX(L38,L25,L21,L26,L27,L22,L20)</f>
        <v>4.6203208556149731</v>
      </c>
      <c r="M83" s="14">
        <f>MAX(M38,M25,M21,M26,M27,M22,M20)</f>
        <v>4.1538461538461542</v>
      </c>
      <c r="N83" s="14">
        <f t="shared" ref="N83:AB83" si="114">MAX(N38,N25,N21,N26,N27,N22,N20)</f>
        <v>3.6746411483253594</v>
      </c>
      <c r="O83" s="14">
        <f t="shared" si="114"/>
        <v>3.339130434782609</v>
      </c>
      <c r="P83" s="14">
        <f t="shared" si="114"/>
        <v>3.0597609561752992</v>
      </c>
      <c r="Q83" s="14">
        <f t="shared" si="114"/>
        <v>2.8235294117647061</v>
      </c>
      <c r="R83" s="14">
        <f t="shared" si="114"/>
        <v>2.4458598726114649</v>
      </c>
      <c r="S83" s="14">
        <f t="shared" si="114"/>
        <v>2.1573033707865168</v>
      </c>
      <c r="T83" s="14">
        <f t="shared" si="114"/>
        <v>1.9296482412060298</v>
      </c>
      <c r="U83" s="14">
        <f t="shared" si="114"/>
        <v>1.8662576687116565</v>
      </c>
      <c r="V83" s="14">
        <f t="shared" si="114"/>
        <v>1.8080237741456169</v>
      </c>
      <c r="W83" s="14">
        <f t="shared" si="114"/>
        <v>1.7533141210374643</v>
      </c>
      <c r="X83" s="14">
        <f t="shared" si="114"/>
        <v>1.7018181818181821</v>
      </c>
      <c r="Y83" s="14">
        <f t="shared" si="114"/>
        <v>1.6532608695652176</v>
      </c>
      <c r="Z83" s="14">
        <f t="shared" si="114"/>
        <v>1.6073976221928667</v>
      </c>
      <c r="AA83" s="14">
        <f t="shared" si="114"/>
        <v>1.5640102827763498</v>
      </c>
      <c r="AB83" s="14">
        <f t="shared" si="114"/>
        <v>1.5229036295369214</v>
      </c>
      <c r="AC83" s="14">
        <f>MAX(AC38,AC25,AC21,AC26,AC27,AC22,AC20)</f>
        <v>1.4839024390243905</v>
      </c>
      <c r="AD83" s="14">
        <f>MAX(AD38,AD25,AD21,AD26,AD27,AD22,AD20)</f>
        <v>1.4468489892984544</v>
      </c>
      <c r="AE83" s="14">
        <f>MAX(AE38,AE25,AE21,AE26,AE27,AE22,AE20)</f>
        <v>1.4116009280742459</v>
      </c>
      <c r="AF83" s="14">
        <f>MAX(AF38,AF25,AF21,AF26,AF27,AF22,AF20)</f>
        <v>1.3780294450736126</v>
      </c>
      <c r="AG83" s="14">
        <f>MAX(AG38,AG25,AG21,AG26,AG27,AG22,AG20)</f>
        <v>1.3460176991150441</v>
      </c>
      <c r="AH83" t="s">
        <v>15</v>
      </c>
      <c r="AU83" s="7"/>
    </row>
    <row r="84" spans="1:47" x14ac:dyDescent="0.2">
      <c r="B84" s="3"/>
      <c r="D84" t="s">
        <v>16</v>
      </c>
      <c r="E84" s="14">
        <f t="shared" ref="E84:H84" si="115">MAX(E39,E27,E20,E21,E22,E26,E23,E25)</f>
        <v>21.599999999999998</v>
      </c>
      <c r="F84" s="14">
        <f t="shared" si="115"/>
        <v>14.163934426229506</v>
      </c>
      <c r="G84" s="14">
        <f t="shared" si="115"/>
        <v>10.536585365853657</v>
      </c>
      <c r="H84" s="14">
        <f t="shared" si="115"/>
        <v>8.3883495145631066</v>
      </c>
      <c r="I84" s="14">
        <f>MAX(I39,I27,I20,I21,I22,I26,I23,I25)</f>
        <v>6.967741935483871</v>
      </c>
      <c r="J84" s="14">
        <f>MAX(J39,J27,J20,J21,J22,J26,J23,J25)</f>
        <v>5.9586206896551719</v>
      </c>
      <c r="K84" s="14">
        <f>MAX(K39,K27,K20,K21,K22,K26,K23,K25)</f>
        <v>5.2048192771084336</v>
      </c>
      <c r="L84" s="14">
        <f>MAX(L39,L27,L20,L21,L22,L26,L23,L25)</f>
        <v>4.6203208556149731</v>
      </c>
      <c r="M84" s="14">
        <f>MAX(M39,M27,M20,M21,M22,M26,M23,M25)</f>
        <v>4.1538461538461542</v>
      </c>
      <c r="N84" s="14">
        <f t="shared" ref="N84:AB84" si="116">MAX(N39,N27,N20,N21,N22,N26,N23,N25)</f>
        <v>3.6746411483253594</v>
      </c>
      <c r="O84" s="14">
        <f t="shared" si="116"/>
        <v>3.339130434782609</v>
      </c>
      <c r="P84" s="14">
        <f t="shared" si="116"/>
        <v>3.0597609561752992</v>
      </c>
      <c r="Q84" s="14">
        <f t="shared" si="116"/>
        <v>2.8235294117647061</v>
      </c>
      <c r="R84" s="14">
        <f t="shared" si="116"/>
        <v>2.4458598726114649</v>
      </c>
      <c r="S84" s="14">
        <f t="shared" si="116"/>
        <v>2.1573033707865168</v>
      </c>
      <c r="T84" s="14">
        <f t="shared" si="116"/>
        <v>1.9388362652232747</v>
      </c>
      <c r="U84" s="14">
        <f t="shared" si="116"/>
        <v>1.8852631578947368</v>
      </c>
      <c r="V84" s="14">
        <f t="shared" si="116"/>
        <v>1.8345710627400771</v>
      </c>
      <c r="W84" s="14">
        <f t="shared" si="116"/>
        <v>1.7865336658354116</v>
      </c>
      <c r="X84" s="14">
        <f t="shared" si="116"/>
        <v>1.7409477521263672</v>
      </c>
      <c r="Y84" s="14">
        <f t="shared" si="116"/>
        <v>1.6976303317535546</v>
      </c>
      <c r="Z84" s="14">
        <f t="shared" si="116"/>
        <v>1.6564161849710985</v>
      </c>
      <c r="AA84" s="14">
        <f t="shared" si="116"/>
        <v>1.617155756207675</v>
      </c>
      <c r="AB84" s="14">
        <f t="shared" si="116"/>
        <v>1.5797133406835724</v>
      </c>
      <c r="AC84" s="14">
        <f>MAX(AC39,AC27,AC20,AC21,AC22,AC26,AC23,AC25)</f>
        <v>1.5439655172413795</v>
      </c>
      <c r="AD84" s="14">
        <f>MAX(AD39,AD27,AD20,AD21,AD22,AD26,AD23,AD25)</f>
        <v>1.5097997892518442</v>
      </c>
      <c r="AE84" s="14">
        <f>MAX(AE39,AE27,AE20,AE21,AE22,AE26,AE23,AE25)</f>
        <v>1.4771134020618555</v>
      </c>
      <c r="AF84" s="14">
        <f>MAX(AF39,AF27,AF20,AF21,AF22,AF26,AF23,AF25)</f>
        <v>1.4458123107971745</v>
      </c>
      <c r="AG84" s="14">
        <f>MAX(AG39,AG27,AG20,AG21,AG22,AG26,AG23,AG25)</f>
        <v>1.4158102766798417</v>
      </c>
      <c r="AH84" t="s">
        <v>16</v>
      </c>
      <c r="AU84" s="7"/>
    </row>
    <row r="85" spans="1:47" x14ac:dyDescent="0.2">
      <c r="B85" s="3"/>
      <c r="D85" t="s">
        <v>17</v>
      </c>
      <c r="E85" s="14">
        <f t="shared" ref="E85:H85" si="117">MAX(E40,E25,E27,E26,E12,E20,E13)</f>
        <v>21.599999999999998</v>
      </c>
      <c r="F85" s="14">
        <f t="shared" si="117"/>
        <v>14.163934426229506</v>
      </c>
      <c r="G85" s="14">
        <f t="shared" si="117"/>
        <v>10.536585365853657</v>
      </c>
      <c r="H85" s="14">
        <f t="shared" si="117"/>
        <v>8.3883495145631066</v>
      </c>
      <c r="I85" s="14">
        <f>MAX(I40,I25,I27,I26,I12,I20,I13)</f>
        <v>6.967741935483871</v>
      </c>
      <c r="J85" s="14">
        <f>MAX(J40,J25,J27,J26,J12,J20,J13)</f>
        <v>5.9586206896551719</v>
      </c>
      <c r="K85" s="14">
        <f>MAX(K40,K25,K27,K26,K12,K20,K13)</f>
        <v>5.2048192771084336</v>
      </c>
      <c r="L85" s="14">
        <f>MAX(L40,L25,L27,L26,L12,L20,L13)</f>
        <v>4.6203208556149731</v>
      </c>
      <c r="M85" s="14">
        <f>MAX(M40,M25,M27,M26,M12,M20,M13)</f>
        <v>4.1538461538461542</v>
      </c>
      <c r="N85" s="14">
        <f t="shared" ref="N85:AB85" si="118">MAX(N40,N25,N27,N26,N12,N20,N13)</f>
        <v>3.6746411483253594</v>
      </c>
      <c r="O85" s="14">
        <f t="shared" si="118"/>
        <v>3.339130434782609</v>
      </c>
      <c r="P85" s="14">
        <f t="shared" si="118"/>
        <v>3.0597609561752992</v>
      </c>
      <c r="Q85" s="14">
        <f t="shared" si="118"/>
        <v>2.8235294117647061</v>
      </c>
      <c r="R85" s="14">
        <f t="shared" si="118"/>
        <v>2.4458598726114649</v>
      </c>
      <c r="S85" s="14">
        <f t="shared" si="118"/>
        <v>2.1573033707865168</v>
      </c>
      <c r="T85" s="14">
        <f t="shared" si="118"/>
        <v>1.9412389380530974</v>
      </c>
      <c r="U85" s="14">
        <f t="shared" si="118"/>
        <v>1.8716723549488055</v>
      </c>
      <c r="V85" s="14">
        <f t="shared" si="118"/>
        <v>1.8069192751235588</v>
      </c>
      <c r="W85" s="14">
        <f t="shared" si="118"/>
        <v>1.7464968152866245</v>
      </c>
      <c r="X85" s="14">
        <f t="shared" si="118"/>
        <v>1.6899845916795071</v>
      </c>
      <c r="Y85" s="14">
        <f t="shared" si="118"/>
        <v>1.6370149253731345</v>
      </c>
      <c r="Z85" s="14">
        <f t="shared" si="118"/>
        <v>1.5872648335745299</v>
      </c>
      <c r="AA85" s="14">
        <f t="shared" si="118"/>
        <v>1.5404494382022473</v>
      </c>
      <c r="AB85" s="14">
        <f t="shared" si="118"/>
        <v>1.4963165075034108</v>
      </c>
      <c r="AC85" s="14">
        <f>MAX(AC40,AC25,AC27,AC26,AC12,AC20,AC13)</f>
        <v>1.4546419098143237</v>
      </c>
      <c r="AD85" s="14">
        <f>MAX(AD40,AD25,AD27,AD26,AD12,AD20,AD13)</f>
        <v>1.415225806451613</v>
      </c>
      <c r="AE85" s="14">
        <f>MAX(AE40,AE25,AE27,AE26,AE12,AE20,AE13)</f>
        <v>1.3778894472361809</v>
      </c>
      <c r="AF85" s="14">
        <f>MAX(AF40,AF25,AF27,AF26,AF12,AF20,AF13)</f>
        <v>1.3424724602203182</v>
      </c>
      <c r="AG85" s="14">
        <f>MAX(AG40,AG25,AG27,AG26,AG12,AG20,AG13)</f>
        <v>1.3088305489260141</v>
      </c>
      <c r="AH85" t="s">
        <v>17</v>
      </c>
      <c r="AU85" s="7"/>
    </row>
    <row r="86" spans="1:47" x14ac:dyDescent="0.2">
      <c r="B86" s="3"/>
      <c r="D86" t="s">
        <v>18</v>
      </c>
      <c r="E86" s="14">
        <f t="shared" ref="E86:H86" si="119">MAX(E41,E25,E20,E21)</f>
        <v>21.599999999999998</v>
      </c>
      <c r="F86" s="14">
        <f t="shared" si="119"/>
        <v>14.163934426229506</v>
      </c>
      <c r="G86" s="14">
        <f t="shared" si="119"/>
        <v>10.536585365853657</v>
      </c>
      <c r="H86" s="14">
        <f t="shared" si="119"/>
        <v>8.3883495145631066</v>
      </c>
      <c r="I86" s="14">
        <f>MAX(I41,I25,I20,I21)</f>
        <v>6.967741935483871</v>
      </c>
      <c r="J86" s="14">
        <f>MAX(J41,J25,J20,J21)</f>
        <v>5.9586206896551719</v>
      </c>
      <c r="K86" s="14">
        <f>MAX(K41,K25,K20,K21)</f>
        <v>5.2048192771084336</v>
      </c>
      <c r="L86" s="14">
        <f>MAX(L41,L25,L20,L21)</f>
        <v>4.6203208556149731</v>
      </c>
      <c r="M86" s="14">
        <f>MAX(M41,M25,M20,M21)</f>
        <v>4.1538461538461542</v>
      </c>
      <c r="N86" s="14">
        <f t="shared" ref="N86:AB86" si="120">MAX(N41,N25,N20,N21)</f>
        <v>3.4560000000000004</v>
      </c>
      <c r="O86" s="14">
        <f t="shared" si="120"/>
        <v>2.9589041095890414</v>
      </c>
      <c r="P86" s="14">
        <f t="shared" si="120"/>
        <v>2.5868263473053892</v>
      </c>
      <c r="Q86" s="14">
        <f t="shared" si="120"/>
        <v>2.2978723404255321</v>
      </c>
      <c r="R86" s="14">
        <f t="shared" si="120"/>
        <v>1.9372197309417039</v>
      </c>
      <c r="S86" s="14">
        <f t="shared" si="120"/>
        <v>1.7704918032786883</v>
      </c>
      <c r="T86" s="14">
        <f t="shared" si="120"/>
        <v>1.6536193029490616</v>
      </c>
      <c r="U86" s="14">
        <f t="shared" si="120"/>
        <v>1.565482233502538</v>
      </c>
      <c r="V86" s="14">
        <f t="shared" si="120"/>
        <v>1.4862650602409639</v>
      </c>
      <c r="W86" s="14">
        <f t="shared" si="120"/>
        <v>1.4146788990825689</v>
      </c>
      <c r="X86" s="14">
        <f t="shared" si="120"/>
        <v>1.3496717724288843</v>
      </c>
      <c r="Y86" s="14">
        <f t="shared" si="120"/>
        <v>1.290376569037657</v>
      </c>
      <c r="Z86" s="14">
        <f t="shared" si="120"/>
        <v>1.2360721442885774</v>
      </c>
      <c r="AA86" s="14">
        <f t="shared" si="120"/>
        <v>1.1861538461538463</v>
      </c>
      <c r="AB86" s="14">
        <f t="shared" si="120"/>
        <v>1.1401109057301295</v>
      </c>
      <c r="AC86" s="14">
        <f>MAX(AC41,AC25,AC20,AC21)</f>
        <v>1.0975088967971531</v>
      </c>
      <c r="AD86" s="14">
        <f>MAX(AD41,AD25,AD20,AD21)</f>
        <v>1.057975986277873</v>
      </c>
      <c r="AE86" s="14">
        <f>MAX(AE41,AE25,AE20,AE21)</f>
        <v>1.0211920529801324</v>
      </c>
      <c r="AF86" s="14">
        <f>MAX(AF41,AF25,AF20,AF21)</f>
        <v>0.98687999999999998</v>
      </c>
      <c r="AG86" s="14">
        <f>MAX(AG41,AG25,AG20,AG21)</f>
        <v>0.95479876160990707</v>
      </c>
      <c r="AH86" t="s">
        <v>18</v>
      </c>
      <c r="AU86" s="7"/>
    </row>
    <row r="87" spans="1:47" x14ac:dyDescent="0.2">
      <c r="D87" t="s">
        <v>19</v>
      </c>
      <c r="E87" s="14">
        <f t="shared" ref="E87:H87" si="121">MAX(E42,E25,E20,E26,E27)</f>
        <v>21.599999999999998</v>
      </c>
      <c r="F87" s="14">
        <f t="shared" si="121"/>
        <v>14.163934426229506</v>
      </c>
      <c r="G87" s="14">
        <f t="shared" si="121"/>
        <v>10.536585365853657</v>
      </c>
      <c r="H87" s="14">
        <f t="shared" si="121"/>
        <v>8.3883495145631066</v>
      </c>
      <c r="I87" s="14">
        <f>MAX(I42,I25,I20,I26,I27)</f>
        <v>6.967741935483871</v>
      </c>
      <c r="J87" s="14">
        <f>MAX(J42,J25,J20,J26,J27)</f>
        <v>5.9586206896551719</v>
      </c>
      <c r="K87" s="14">
        <f>MAX(K42,K25,K20,K26,K27)</f>
        <v>5.2048192771084336</v>
      </c>
      <c r="L87" s="14">
        <f>MAX(L42,L25,L20,L26,L27)</f>
        <v>4.6203208556149731</v>
      </c>
      <c r="M87" s="14">
        <f>MAX(M42,M25,M20,M26,M27)</f>
        <v>4.1538461538461542</v>
      </c>
      <c r="N87" s="14">
        <f t="shared" ref="N87:AB87" si="122">MAX(N42,N25,N20,N26,N27)</f>
        <v>3.6746411483253594</v>
      </c>
      <c r="O87" s="14">
        <f t="shared" si="122"/>
        <v>3.339130434782609</v>
      </c>
      <c r="P87" s="14">
        <f t="shared" si="122"/>
        <v>3.0597609561752992</v>
      </c>
      <c r="Q87" s="14">
        <f t="shared" si="122"/>
        <v>2.8235294117647061</v>
      </c>
      <c r="R87" s="14">
        <f t="shared" si="122"/>
        <v>2.4458598726114649</v>
      </c>
      <c r="S87" s="14">
        <f t="shared" si="122"/>
        <v>2.1573033707865168</v>
      </c>
      <c r="T87" s="14">
        <f t="shared" si="122"/>
        <v>1.9296482412060298</v>
      </c>
      <c r="U87" s="14">
        <f t="shared" si="122"/>
        <v>1.8</v>
      </c>
      <c r="V87" s="14">
        <f>MAX(V42,V25,V20,V26,V27)</f>
        <v>1.7172866520787751</v>
      </c>
      <c r="W87" s="14">
        <f t="shared" si="122"/>
        <v>1.6418410041841007</v>
      </c>
      <c r="X87" s="14">
        <f t="shared" si="122"/>
        <v>1.5727454909819643</v>
      </c>
      <c r="Y87" s="14">
        <f t="shared" si="122"/>
        <v>1.5092307692307696</v>
      </c>
      <c r="Z87" s="14">
        <f t="shared" si="122"/>
        <v>1.4506469500924217</v>
      </c>
      <c r="AA87" s="14">
        <f t="shared" si="122"/>
        <v>1.3964412811387903</v>
      </c>
      <c r="AB87" s="14">
        <f t="shared" si="122"/>
        <v>1.3461406518010295</v>
      </c>
      <c r="AC87" s="14">
        <f>MAX(AC42,AC25,AC20,AC26,AC27)</f>
        <v>1.2993377483443711</v>
      </c>
      <c r="AD87" s="14">
        <f>MAX(AD42,AD25,AD20,AD26,AD27)</f>
        <v>1.2556800000000001</v>
      </c>
      <c r="AE87" s="14">
        <f>MAX(AE42,AE25,AE20,AE26,AE27)</f>
        <v>1.214860681114551</v>
      </c>
      <c r="AF87" s="14">
        <f>MAX(AF42,AF25,AF20,AF26,AF27)</f>
        <v>1.1766116941529237</v>
      </c>
      <c r="AG87" s="14">
        <f>MAX(AG42,AG25,AG20,AG26,AG27)</f>
        <v>1.1406976744186048</v>
      </c>
      <c r="AH87" t="s">
        <v>19</v>
      </c>
      <c r="AU87" s="7"/>
    </row>
    <row r="88" spans="1:47" x14ac:dyDescent="0.2">
      <c r="D88" t="s">
        <v>20</v>
      </c>
      <c r="E88" s="14">
        <f t="shared" ref="E88:H88" si="123">MAX(E43,E25,,E26,E27,E20,E21)</f>
        <v>21.599999999999998</v>
      </c>
      <c r="F88" s="14">
        <f t="shared" si="123"/>
        <v>14.163934426229506</v>
      </c>
      <c r="G88" s="14">
        <f t="shared" si="123"/>
        <v>10.536585365853657</v>
      </c>
      <c r="H88" s="14">
        <f t="shared" si="123"/>
        <v>8.3883495145631066</v>
      </c>
      <c r="I88" s="14">
        <f>MAX(I43,I25,,I26,I27,I20,I21)</f>
        <v>6.967741935483871</v>
      </c>
      <c r="J88" s="14">
        <f>MAX(J43,J25,,J26,J27,J20,J21)</f>
        <v>5.9586206896551719</v>
      </c>
      <c r="K88" s="14">
        <f>MAX(K43,K25,,K26,K27,K20,K21)</f>
        <v>5.2048192771084336</v>
      </c>
      <c r="L88" s="14">
        <f>MAX(L43,L25,,L26,L27,L20,L21)</f>
        <v>4.6203208556149731</v>
      </c>
      <c r="M88" s="14">
        <f>MAX(M43,M25,,M26,M27,M20,M21)</f>
        <v>4.1538461538461542</v>
      </c>
      <c r="N88" s="14">
        <f t="shared" ref="N88:AB88" si="124">MAX(N43,N25,,N26,N27,N20,N21)</f>
        <v>3.6746411483253594</v>
      </c>
      <c r="O88" s="14">
        <f t="shared" si="124"/>
        <v>3.339130434782609</v>
      </c>
      <c r="P88" s="14">
        <f t="shared" si="124"/>
        <v>3.0597609561752992</v>
      </c>
      <c r="Q88" s="14">
        <f t="shared" si="124"/>
        <v>2.8235294117647061</v>
      </c>
      <c r="R88" s="14">
        <f t="shared" si="124"/>
        <v>2.4458598726114649</v>
      </c>
      <c r="S88" s="14">
        <f t="shared" si="124"/>
        <v>2.1573033707865168</v>
      </c>
      <c r="T88" s="14">
        <f t="shared" si="124"/>
        <v>1.9296482412060298</v>
      </c>
      <c r="U88" s="14">
        <f t="shared" si="124"/>
        <v>1.8397058823529413</v>
      </c>
      <c r="V88" s="14">
        <f t="shared" si="124"/>
        <v>1.7713274336283189</v>
      </c>
      <c r="W88" s="14">
        <f t="shared" si="124"/>
        <v>1.7078498293515361</v>
      </c>
      <c r="X88" s="14">
        <f t="shared" si="124"/>
        <v>1.6487644151565077</v>
      </c>
      <c r="Y88" s="14">
        <f t="shared" si="124"/>
        <v>1.593630573248408</v>
      </c>
      <c r="Z88" s="14">
        <f t="shared" si="124"/>
        <v>1.5420647149460711</v>
      </c>
      <c r="AA88" s="14">
        <f t="shared" si="124"/>
        <v>1.4937313432835824</v>
      </c>
      <c r="AB88" s="14">
        <f t="shared" si="124"/>
        <v>1.4483357452966716</v>
      </c>
      <c r="AC88" s="14">
        <f>MAX(AC43,AC25,,AC26,AC27,AC20,AC21)</f>
        <v>1.4056179775280901</v>
      </c>
      <c r="AD88" s="14">
        <f>MAX(AD43,AD25,,AD26,AD27,AD20,AD21)</f>
        <v>1.3653478854024559</v>
      </c>
      <c r="AE88" s="14">
        <f>MAX(AE43,AE25,,AE26,AE27,AE20,AE21)</f>
        <v>1.3273209549071618</v>
      </c>
      <c r="AF88" s="14">
        <f>MAX(AF43,AF25,,AF26,AF27,AF20,AF21)</f>
        <v>1.2913548387096774</v>
      </c>
      <c r="AG88" s="14">
        <f>MAX(AG43,AG25,,AG26,AG27,AG20,AG21)</f>
        <v>1.2572864321608039</v>
      </c>
      <c r="AH88" t="s">
        <v>20</v>
      </c>
      <c r="AU88" s="7"/>
    </row>
    <row r="89" spans="1:47" x14ac:dyDescent="0.2">
      <c r="D89" t="s">
        <v>21</v>
      </c>
      <c r="E89" s="14">
        <f t="shared" ref="E89:H89" si="125">MAX(E44,E25,E15,E20,E12,E13,E14,E27)</f>
        <v>21.599999999999998</v>
      </c>
      <c r="F89" s="14">
        <f t="shared" si="125"/>
        <v>14.163934426229506</v>
      </c>
      <c r="G89" s="14">
        <f t="shared" si="125"/>
        <v>10.536585365853657</v>
      </c>
      <c r="H89" s="14">
        <f t="shared" si="125"/>
        <v>8.3883495145631066</v>
      </c>
      <c r="I89" s="14">
        <f>MAX(I44,I25,I15,I20,I12,I13,I14,I27)</f>
        <v>6.967741935483871</v>
      </c>
      <c r="J89" s="14">
        <f>MAX(J44,J25,J15,J20,J12,J13,J14,J27)</f>
        <v>5.9586206896551719</v>
      </c>
      <c r="K89" s="14">
        <f>MAX(K44,K25,K15,K20,K12,K13,K14,K27)</f>
        <v>5.2048192771084336</v>
      </c>
      <c r="L89" s="14">
        <f>MAX(L44,L25,L15,L20,L12,L13,L14,L27)</f>
        <v>4.6203208556149731</v>
      </c>
      <c r="M89" s="14">
        <f>MAX(M44,M25,M15,M20,M12,M13,M14,M27)</f>
        <v>4.1538461538461542</v>
      </c>
      <c r="N89" s="14">
        <f t="shared" ref="N89:AB89" si="126">MAX(N44,N25,N15,N20,N12,N13,N14,N27)</f>
        <v>3.6746411483253594</v>
      </c>
      <c r="O89" s="14">
        <f t="shared" si="126"/>
        <v>3.339130434782609</v>
      </c>
      <c r="P89" s="14">
        <f t="shared" si="126"/>
        <v>3.0597609561752992</v>
      </c>
      <c r="Q89" s="14">
        <f t="shared" si="126"/>
        <v>2.8363636363636364</v>
      </c>
      <c r="R89" s="14">
        <f t="shared" si="126"/>
        <v>2.5892116182572611</v>
      </c>
      <c r="S89" s="14">
        <f t="shared" si="126"/>
        <v>2.3816793893129766</v>
      </c>
      <c r="T89" s="14">
        <f t="shared" si="126"/>
        <v>2.2049469964664308</v>
      </c>
      <c r="U89" s="14">
        <f t="shared" si="126"/>
        <v>2.102686567164179</v>
      </c>
      <c r="V89" s="14">
        <f t="shared" si="126"/>
        <v>2.0387843704775692</v>
      </c>
      <c r="W89" s="14">
        <f t="shared" si="126"/>
        <v>1.9786516853932588</v>
      </c>
      <c r="X89" s="14">
        <f t="shared" si="126"/>
        <v>1.9219645293315146</v>
      </c>
      <c r="Y89" s="14">
        <f t="shared" si="126"/>
        <v>1.8684350132625998</v>
      </c>
      <c r="Z89" s="14">
        <f t="shared" si="126"/>
        <v>1.8178064516129036</v>
      </c>
      <c r="AA89" s="14">
        <f t="shared" si="126"/>
        <v>1.7698492462311559</v>
      </c>
      <c r="AB89" s="14">
        <f t="shared" si="126"/>
        <v>1.7243574051407591</v>
      </c>
      <c r="AC89" s="14">
        <f>MAX(AC44,AC25,AC15,AC20,AC12,AC13,AC14,AC27)</f>
        <v>1.6811455847255372</v>
      </c>
      <c r="AD89" s="14">
        <f>MAX(AD44,AD25,AD15,AD20,AD12,AD13,AD14,AD27)</f>
        <v>1.6400465657741561</v>
      </c>
      <c r="AE89" s="14">
        <f>MAX(AE44,AE25,AE15,AE20,AE12,AE13,AE14,AE27)</f>
        <v>1.6009090909090908</v>
      </c>
      <c r="AF89" s="14">
        <f>MAX(AF44,AF25,AF15,AF20,AF12,AF13,AF14,AF27)</f>
        <v>1.5635960044395116</v>
      </c>
      <c r="AG89" s="14">
        <f>MAX(AG44,AG25,AG15,AG20,AG12,AG13,AG14,AG27)</f>
        <v>1.5279826464208242</v>
      </c>
      <c r="AH89" t="s">
        <v>21</v>
      </c>
      <c r="AU89" s="7"/>
    </row>
    <row r="90" spans="1:47" x14ac:dyDescent="0.2">
      <c r="D90" t="s">
        <v>25</v>
      </c>
      <c r="E90" s="14">
        <f t="shared" ref="E90:H90" si="127">MAX(E45,E25,E12,E13,E14,E15,E26,E27)</f>
        <v>19.2</v>
      </c>
      <c r="F90" s="14">
        <f t="shared" si="127"/>
        <v>12.590163934426227</v>
      </c>
      <c r="G90" s="14">
        <f t="shared" si="127"/>
        <v>9.3658536585365848</v>
      </c>
      <c r="H90" s="14">
        <f t="shared" si="127"/>
        <v>7.4563106796116498</v>
      </c>
      <c r="I90" s="14">
        <f>MAX(I45,I25,I12,I13,I14,I15,I26,I27)</f>
        <v>6.193548387096774</v>
      </c>
      <c r="J90" s="14">
        <f>MAX(J45,J25,J12,J13,J14,J15,J26,J27)</f>
        <v>5.296551724137931</v>
      </c>
      <c r="K90" s="14">
        <f>MAX(K45,K25,K12,K13,K14,K15,K26,K27)</f>
        <v>4.6265060240963853</v>
      </c>
      <c r="L90" s="14">
        <f>MAX(L45,L25,L12,L13,L14,L15,L26,L27)</f>
        <v>4.3267605633802813</v>
      </c>
      <c r="M90" s="14">
        <f>MAX(M45,M25,M12,M13,M14,M15,M26,M27)</f>
        <v>4.085106382978724</v>
      </c>
      <c r="N90" s="14">
        <f t="shared" ref="N90:AB90" si="128">MAX(N45,N25,N12,N13,N14,N15,N26,N27)</f>
        <v>3.6746411483253594</v>
      </c>
      <c r="O90" s="14">
        <f t="shared" si="128"/>
        <v>3.339130434782609</v>
      </c>
      <c r="P90" s="14">
        <f t="shared" si="128"/>
        <v>3.0597609561752992</v>
      </c>
      <c r="Q90" s="14">
        <f t="shared" si="128"/>
        <v>2.8363636363636364</v>
      </c>
      <c r="R90" s="14">
        <f t="shared" si="128"/>
        <v>2.5892116182572611</v>
      </c>
      <c r="S90" s="14">
        <f t="shared" si="128"/>
        <v>2.3816793893129766</v>
      </c>
      <c r="T90" s="14">
        <f t="shared" si="128"/>
        <v>2.2049469964664308</v>
      </c>
      <c r="U90" s="14">
        <f t="shared" si="128"/>
        <v>2.1134831460674159</v>
      </c>
      <c r="V90" s="14">
        <f t="shared" si="128"/>
        <v>2.0529331514324696</v>
      </c>
      <c r="W90" s="14">
        <f t="shared" si="128"/>
        <v>1.9957559681697614</v>
      </c>
      <c r="X90" s="14">
        <f t="shared" si="128"/>
        <v>1.941677419354839</v>
      </c>
      <c r="Y90" s="14">
        <f t="shared" si="128"/>
        <v>1.8904522613065329</v>
      </c>
      <c r="Z90" s="14">
        <f t="shared" si="128"/>
        <v>1.8418604651162793</v>
      </c>
      <c r="AA90" s="14">
        <f t="shared" si="128"/>
        <v>1.7957040572792364</v>
      </c>
      <c r="AB90" s="14">
        <f t="shared" si="128"/>
        <v>1.7518044237485451</v>
      </c>
      <c r="AC90" s="14">
        <f>MAX(AC45,AC25,AC12,AC13,AC14,AC15,AC26,AC27)</f>
        <v>1.7100000000000002</v>
      </c>
      <c r="AD90" s="14">
        <f>MAX(AD45,AD25,AD12,AD13,AD14,AD15,AD26,AD27)</f>
        <v>1.6701442841287459</v>
      </c>
      <c r="AE90" s="14">
        <f>MAX(AE45,AE25,AE12,AE13,AE14,AE15,AE26,AE27)</f>
        <v>1.632104121475054</v>
      </c>
      <c r="AF90" s="14">
        <f>MAX(AF45,AF25,AF12,AF13,AF14,AF15,AF26,AF27)</f>
        <v>1.5957582184517496</v>
      </c>
      <c r="AG90" s="14">
        <f>MAX(AG45,AG25,AG12,AG13,AG14,AG15,AG26,AG27)</f>
        <v>1.5609958506224064</v>
      </c>
      <c r="AH90" t="s">
        <v>25</v>
      </c>
      <c r="AU90" s="7"/>
    </row>
    <row r="91" spans="1:47" x14ac:dyDescent="0.2">
      <c r="D91" t="s">
        <v>26</v>
      </c>
      <c r="E91" s="14">
        <f t="shared" ref="E91:H91" si="129">MAX(E46,E25,E12,E13,E14,E15,E16)</f>
        <v>18.48</v>
      </c>
      <c r="F91" s="14">
        <f t="shared" si="129"/>
        <v>12.118032786885244</v>
      </c>
      <c r="G91" s="14">
        <f t="shared" si="129"/>
        <v>9.0146341463414625</v>
      </c>
      <c r="H91" s="14">
        <f t="shared" si="129"/>
        <v>7.1766990291262136</v>
      </c>
      <c r="I91" s="14">
        <f>MAX(I46,I25,I12,I13,I14,I15,I16)</f>
        <v>5.9612903225806448</v>
      </c>
      <c r="J91" s="14">
        <f>MAX(J46,J25,J12,J13,J14,J15,J16)</f>
        <v>5.0979310344827589</v>
      </c>
      <c r="K91" s="14">
        <f>MAX(K46,K25,K12,K13,K14,K15,K16)</f>
        <v>4.4530120481927709</v>
      </c>
      <c r="L91" s="14">
        <f>MAX(L46,L25,L12,L13,L14,L15,L16)</f>
        <v>3.952941176470588</v>
      </c>
      <c r="M91" s="14">
        <f>MAX(M46,M25,M12,M13,M14,M15,M16)</f>
        <v>3.5538461538461541</v>
      </c>
      <c r="N91" s="14">
        <f t="shared" ref="N91:AB91" si="130">MAX(N46,N25,N12,N13,N14,N15,N16)</f>
        <v>3.3839479392624732</v>
      </c>
      <c r="O91" s="14">
        <f t="shared" si="130"/>
        <v>3.2365145228215768</v>
      </c>
      <c r="P91" s="14">
        <f t="shared" si="130"/>
        <v>3.1013916500994037</v>
      </c>
      <c r="Q91" s="14">
        <f>MAX(Q46,Q25,Q12,Q13,Q14,Q15,Q16)</f>
        <v>2.9770992366412217</v>
      </c>
      <c r="R91" s="14">
        <f t="shared" si="130"/>
        <v>2.7561837455830385</v>
      </c>
      <c r="S91" s="14">
        <f t="shared" si="130"/>
        <v>2.5657894736842102</v>
      </c>
      <c r="T91" s="14">
        <f t="shared" si="130"/>
        <v>2.4</v>
      </c>
      <c r="U91" s="14">
        <f>MAX(U46,U25,U12,U13,U14,U15,U16)</f>
        <v>2.3093023255813954</v>
      </c>
      <c r="V91" s="14">
        <f t="shared" si="130"/>
        <v>2.2409026798307479</v>
      </c>
      <c r="W91" s="14">
        <f t="shared" si="130"/>
        <v>2.1764383561643839</v>
      </c>
      <c r="X91" s="14">
        <f t="shared" si="130"/>
        <v>2.1155792276964052</v>
      </c>
      <c r="Y91" s="14">
        <f>MAX(Y46,Y25,Y12,Y13,Y14,Y15,Y16)</f>
        <v>2.0580310880829016</v>
      </c>
      <c r="Z91" s="14">
        <f t="shared" si="130"/>
        <v>2.0035308953341744</v>
      </c>
      <c r="AA91" s="14">
        <f t="shared" si="130"/>
        <v>1.9518427518427521</v>
      </c>
      <c r="AB91" s="14">
        <f t="shared" si="130"/>
        <v>1.9027544910179643</v>
      </c>
      <c r="AC91" s="14">
        <f>MAX(AC46,AC25,AC12,AC13,AC14,AC15,AC16)</f>
        <v>1.8560747663551405</v>
      </c>
      <c r="AD91" s="14">
        <f>MAX(AD46,AD25,AD12,AD13,AD14,AD15,AD16)</f>
        <v>1.8116305587229193</v>
      </c>
      <c r="AE91" s="14">
        <f>MAX(AE46,AE25,AE12,AE13,AE14,AE15,AE16)</f>
        <v>1.7692650334075721</v>
      </c>
      <c r="AF91" s="14">
        <f>MAX(AF46,AF25,AF12,AF13,AF14,AF15,AF16)</f>
        <v>1.7288356909684439</v>
      </c>
      <c r="AG91" s="14">
        <f>MAX(AG46,AG25,AG12,AG13,AG14,AG15,AG16)</f>
        <v>1.6902127659574466</v>
      </c>
      <c r="AH91" t="s">
        <v>26</v>
      </c>
      <c r="AU91" s="7"/>
    </row>
    <row r="92" spans="1:47" x14ac:dyDescent="0.2">
      <c r="D92" t="s">
        <v>27</v>
      </c>
      <c r="N92" s="3"/>
      <c r="O92" s="3" t="s">
        <v>102</v>
      </c>
      <c r="P92" s="3"/>
      <c r="Q92" s="3"/>
      <c r="R92" s="14"/>
      <c r="S92" s="14">
        <f>S47</f>
        <v>2.300534759358289</v>
      </c>
      <c r="T92" s="14">
        <f>T47</f>
        <v>2.2377113133940183</v>
      </c>
      <c r="U92" s="14">
        <f>U47</f>
        <v>2.1782278481012662</v>
      </c>
      <c r="V92" s="14">
        <f t="shared" ref="V92:AB92" si="131">V47</f>
        <v>2.1218249075215785</v>
      </c>
      <c r="W92" s="14">
        <f t="shared" si="131"/>
        <v>2.0682692307692312</v>
      </c>
      <c r="X92" s="14">
        <f t="shared" si="131"/>
        <v>2.0173505275498242</v>
      </c>
      <c r="Y92" s="14">
        <f t="shared" si="131"/>
        <v>1.9688787185354693</v>
      </c>
      <c r="Z92" s="14">
        <f t="shared" si="131"/>
        <v>1.9226815642458102</v>
      </c>
      <c r="AA92" s="14">
        <f t="shared" si="131"/>
        <v>1.8786026200873365</v>
      </c>
      <c r="AB92" s="14">
        <f t="shared" si="131"/>
        <v>1.8364994663820706</v>
      </c>
      <c r="AC92" s="14">
        <f>AC47</f>
        <v>1.7962421711899792</v>
      </c>
      <c r="AD92" s="14">
        <f>AD47</f>
        <v>1.757711950970378</v>
      </c>
      <c r="AE92" s="14">
        <f>AE47</f>
        <v>1.7207999999999999</v>
      </c>
      <c r="AF92" s="14">
        <f>AF47</f>
        <v>1.6854064642507345</v>
      </c>
      <c r="AG92" s="14">
        <f>AG47</f>
        <v>1.6514395393474086</v>
      </c>
      <c r="AH92" t="s">
        <v>27</v>
      </c>
      <c r="AU92" s="7"/>
    </row>
    <row r="93" spans="1:47" x14ac:dyDescent="0.2">
      <c r="D93" t="s">
        <v>22</v>
      </c>
      <c r="E93" s="14">
        <f t="shared" ref="E93:H93" si="132">MAX(E48,E25,E27,E12,E13,E14,E15,E16,E17,E26,E18)</f>
        <v>19.2</v>
      </c>
      <c r="F93" s="14">
        <f t="shared" si="132"/>
        <v>12.590163934426227</v>
      </c>
      <c r="G93" s="14">
        <f t="shared" si="132"/>
        <v>9.3658536585365848</v>
      </c>
      <c r="H93" s="14">
        <f t="shared" si="132"/>
        <v>7.4563106796116498</v>
      </c>
      <c r="I93" s="14">
        <f>MAX(I48,I25,I27,I12,I13,I14,I15,I16,I17,I26,I18)</f>
        <v>6.193548387096774</v>
      </c>
      <c r="J93" s="14">
        <f>MAX(J48,J25,J27,J12,J13,J14,J15,J16,J17,J26,J18)</f>
        <v>5.296551724137931</v>
      </c>
      <c r="K93" s="14">
        <f>MAX(K48,K25,K27,K12,K13,K14,K15,K16,K17,K26,K18)</f>
        <v>4.6265060240963853</v>
      </c>
      <c r="L93" s="14">
        <f>MAX(L48,L25,L27,L12,L13,L14,L15,L16,L17,L26,L18)</f>
        <v>4.3267605633802813</v>
      </c>
      <c r="M93" s="14">
        <f>MAX(M48,M25,M27,M12,M13,M14,M15,M16,M17,M26,M18)</f>
        <v>4.085106382978724</v>
      </c>
      <c r="N93" s="14">
        <f t="shared" ref="N93:AB93" si="133">MAX(N48,N25,N27,N12,N13,N14,N15,N16,N17,N26,N18)</f>
        <v>3.6746411483253594</v>
      </c>
      <c r="O93" s="14">
        <f t="shared" si="133"/>
        <v>3.3600000000000003</v>
      </c>
      <c r="P93" s="14">
        <f t="shared" si="133"/>
        <v>3.2548435171385992</v>
      </c>
      <c r="Q93" s="14">
        <f t="shared" si="133"/>
        <v>3.15606936416185</v>
      </c>
      <c r="R93" s="14">
        <f t="shared" si="133"/>
        <v>2.9754768392370572</v>
      </c>
      <c r="S93" s="14">
        <f t="shared" si="133"/>
        <v>2.8144329896907214</v>
      </c>
      <c r="T93" s="14">
        <f t="shared" si="133"/>
        <v>2.6699266503667478</v>
      </c>
      <c r="U93" s="14">
        <f t="shared" si="133"/>
        <v>2.5395348837209299</v>
      </c>
      <c r="V93" s="14">
        <f t="shared" si="133"/>
        <v>2.4212860310421287</v>
      </c>
      <c r="W93" s="14">
        <f t="shared" si="133"/>
        <v>2.3135593220338988</v>
      </c>
      <c r="X93" s="14">
        <f t="shared" si="133"/>
        <v>2.2150101419878299</v>
      </c>
      <c r="Y93" s="14">
        <f t="shared" si="133"/>
        <v>2.1512953367875651</v>
      </c>
      <c r="Z93" s="14">
        <f t="shared" si="133"/>
        <v>2.0943253467843634</v>
      </c>
      <c r="AA93" s="14">
        <f t="shared" si="133"/>
        <v>2.0402948402948407</v>
      </c>
      <c r="AB93" s="14">
        <f t="shared" si="133"/>
        <v>1.9889820359281438</v>
      </c>
      <c r="AC93" s="14">
        <f>MAX(AC48,AC25,AC27,AC12,AC13,AC14,AC15,AC16,AC17,AC26,AC18)</f>
        <v>1.9401869158878506</v>
      </c>
      <c r="AD93" s="14">
        <f>MAX(AD48,AD25,AD27,AD12,AD13,AD14,AD15,AD16,AD17,AD26,AD18)</f>
        <v>1.8937286202964654</v>
      </c>
      <c r="AE93" s="14">
        <f>MAX(AE48,AE25,AE27,AE12,AE13,AE14,AE15,AE16,AE17,AE26,AE18)</f>
        <v>1.8494432071269487</v>
      </c>
      <c r="AF93" s="14">
        <f>MAX(AF48,AF25,AF27,AF12,AF13,AF14,AF15,AF16,AF17,AF26,AF18)</f>
        <v>1.8071817192600652</v>
      </c>
      <c r="AG93" s="14">
        <f>MAX(AG48,AG25,AG27,AG12,AG13,AG14,AG15,AG16,AG17,AG26,AG18)</f>
        <v>1.7668085106382978</v>
      </c>
      <c r="AH93" t="s">
        <v>22</v>
      </c>
      <c r="AU93" s="7"/>
    </row>
    <row r="94" spans="1:47" x14ac:dyDescent="0.2">
      <c r="A94" s="8"/>
      <c r="D94" t="s">
        <v>23</v>
      </c>
      <c r="E94" s="14">
        <f t="shared" ref="E94:H94" si="134">MAX(E49,E25,E27,E12,E13,E14,E15,E16,E17,E18,E26,E19)</f>
        <v>19.2</v>
      </c>
      <c r="F94" s="14">
        <f t="shared" si="134"/>
        <v>12.590163934426227</v>
      </c>
      <c r="G94" s="14">
        <f t="shared" si="134"/>
        <v>9.3658536585365848</v>
      </c>
      <c r="H94" s="14">
        <f t="shared" si="134"/>
        <v>7.4563106796116498</v>
      </c>
      <c r="I94" s="14">
        <f>MAX(I49,I25,I27,I12,I13,I14,I15,I16,I17,I18,I26,I19)</f>
        <v>6.193548387096774</v>
      </c>
      <c r="J94" s="14">
        <f>MAX(J49,J25,J27,J12,J13,J14,J15,J16,J17,J18,J26,J19)</f>
        <v>5.296551724137931</v>
      </c>
      <c r="K94" s="14">
        <f>MAX(K49,K25,K27,K12,K13,K14,K15,K16,K17,K18,K26,K19)</f>
        <v>4.6265060240963853</v>
      </c>
      <c r="L94" s="14">
        <f>MAX(L49,L25,L27,L12,L13,L14,L15,L16,L17,L18,L26,L19)</f>
        <v>4.3267605633802813</v>
      </c>
      <c r="M94" s="14">
        <f>MAX(M49,M25,M27,M12,M13,M14,M15,M16,M17,M18,M26,M19)</f>
        <v>4.085106382978724</v>
      </c>
      <c r="N94" s="14">
        <f t="shared" ref="N94:AB94" si="135">MAX(N49,N25,N27,N12,N13,N14,N15,N16,N17,N18,N26,N19)</f>
        <v>3.6746411483253594</v>
      </c>
      <c r="O94" s="14">
        <f t="shared" si="135"/>
        <v>3.4005449591280654</v>
      </c>
      <c r="P94" s="14">
        <f t="shared" si="135"/>
        <v>3.3059602649006625</v>
      </c>
      <c r="Q94" s="14">
        <f t="shared" si="135"/>
        <v>3.2164948453608244</v>
      </c>
      <c r="R94" s="14">
        <f t="shared" si="135"/>
        <v>3.0513447432762835</v>
      </c>
      <c r="S94" s="14">
        <f t="shared" si="135"/>
        <v>2.9023255813953486</v>
      </c>
      <c r="T94" s="14">
        <f t="shared" si="135"/>
        <v>2.7671840354767183</v>
      </c>
      <c r="U94" s="14">
        <f t="shared" si="135"/>
        <v>2.6440677966101696</v>
      </c>
      <c r="V94" s="14">
        <f t="shared" si="135"/>
        <v>2.5314401622718057</v>
      </c>
      <c r="W94" s="14">
        <f t="shared" si="135"/>
        <v>2.4280155642023349</v>
      </c>
      <c r="X94" s="14">
        <f t="shared" si="135"/>
        <v>2.3327102803738322</v>
      </c>
      <c r="Y94" s="14">
        <f t="shared" si="135"/>
        <v>2.2446043165467628</v>
      </c>
      <c r="Z94" s="14">
        <f t="shared" si="135"/>
        <v>2.1758083832335333</v>
      </c>
      <c r="AA94" s="14">
        <f t="shared" si="135"/>
        <v>2.1224299065420564</v>
      </c>
      <c r="AB94" s="14">
        <f t="shared" si="135"/>
        <v>2.0716077537058153</v>
      </c>
      <c r="AC94" s="14">
        <f>MAX(AC49,AC25,AC27,AC12,AC13,AC14,AC15,AC16,AC17,AC18,AC26,AC19)</f>
        <v>2.0231625835189311</v>
      </c>
      <c r="AD94" s="14">
        <f>MAX(AD49,AD25,AD27,AD12,AD13,AD14,AD15,AD16,AD17,AD18,AD26,AD19)</f>
        <v>1.9769314472252451</v>
      </c>
      <c r="AE94" s="14">
        <f>MAX(AE49,AE25,AE27,AE12,AE13,AE14,AE15,AE16,AE17,AE18,AE26,AE19)</f>
        <v>1.9327659574468083</v>
      </c>
      <c r="AF94" s="14">
        <f>MAX(AF49,AF25,AF27,AF12,AF13,AF14,AF15,AF16,AF17,AF18,AF26,AF19)</f>
        <v>1.8905306971904265</v>
      </c>
      <c r="AG94" s="14">
        <f>MAX(AG49,AG25,AG27,AG12,AG13,AG14,AG15,AG16,AG17,AG18,AG26,AG19)</f>
        <v>1.8501018329938899</v>
      </c>
      <c r="AH94" t="s">
        <v>23</v>
      </c>
      <c r="AU94" s="7"/>
    </row>
    <row r="95" spans="1:47" x14ac:dyDescent="0.2">
      <c r="D95" t="s">
        <v>24</v>
      </c>
      <c r="E95" s="14">
        <f t="shared" ref="E95:H95" si="136">MAX(E50,E20,E28,E12,E13,E14,E15,E16,E17,E19,E26,E18)</f>
        <v>21.599999999999998</v>
      </c>
      <c r="F95" s="14">
        <f t="shared" si="136"/>
        <v>14.163934426229506</v>
      </c>
      <c r="G95" s="14">
        <f t="shared" si="136"/>
        <v>10.536585365853657</v>
      </c>
      <c r="H95" s="14">
        <f t="shared" si="136"/>
        <v>8.3883495145631066</v>
      </c>
      <c r="I95" s="14">
        <f>MAX(I50,I20,I28,I12,I13,I14,I15,I16,I17,I19,I26,I18)</f>
        <v>6.967741935483871</v>
      </c>
      <c r="J95" s="14">
        <f>MAX(J50,J20,J28,J12,J13,J14,J15,J16,J17,J19,J26,J18)</f>
        <v>5.9586206896551719</v>
      </c>
      <c r="K95" s="14">
        <f>MAX(K50,K20,K28,K12,K13,K14,K15,K16,K17,K19,K26,K18)</f>
        <v>5.2048192771084336</v>
      </c>
      <c r="L95" s="14">
        <f>MAX(L50,L20,L28,L12,L13,L14,L15,L16,L17,L19,L26,L18)</f>
        <v>4.6203208556149731</v>
      </c>
      <c r="M95" s="14">
        <f>MAX(M50,M20,M28,M12,M13,M14,M15,M16,M17,M19,M26,M18)</f>
        <v>4.1538461538461542</v>
      </c>
      <c r="N95" s="14">
        <f t="shared" ref="N95:AB95" si="137">MAX(N50,N20,N28,N12,N13,N14,N15,N16,N17,N19,N26,N18)</f>
        <v>3.5007012622720901</v>
      </c>
      <c r="O95" s="14">
        <f t="shared" si="137"/>
        <v>3.4005449591280654</v>
      </c>
      <c r="P95" s="14">
        <f t="shared" si="137"/>
        <v>3.3059602649006625</v>
      </c>
      <c r="Q95" s="14">
        <f t="shared" si="137"/>
        <v>3.2164948453608244</v>
      </c>
      <c r="R95" s="14">
        <f t="shared" si="137"/>
        <v>3.0513447432762835</v>
      </c>
      <c r="S95" s="14">
        <f t="shared" si="137"/>
        <v>2.9023255813953486</v>
      </c>
      <c r="T95" s="14">
        <f t="shared" si="137"/>
        <v>2.7671840354767183</v>
      </c>
      <c r="U95" s="14">
        <f t="shared" si="137"/>
        <v>2.6440677966101696</v>
      </c>
      <c r="V95" s="14">
        <f t="shared" si="137"/>
        <v>2.5314401622718057</v>
      </c>
      <c r="W95" s="14">
        <f t="shared" si="137"/>
        <v>2.4280155642023349</v>
      </c>
      <c r="X95" s="14">
        <f t="shared" si="137"/>
        <v>2.3327102803738322</v>
      </c>
      <c r="Y95" s="14">
        <f t="shared" si="137"/>
        <v>2.2446043165467628</v>
      </c>
      <c r="Z95" s="14">
        <f t="shared" si="137"/>
        <v>2.1629116117850957</v>
      </c>
      <c r="AA95" s="14">
        <f t="shared" si="137"/>
        <v>2.0869565217391308</v>
      </c>
      <c r="AB95" s="14">
        <f t="shared" si="137"/>
        <v>2.0161550888529889</v>
      </c>
      <c r="AC95" s="14">
        <f>MAX(AC50,AC20,AC28,AC12,AC13,AC14,AC15,AC16,AC17,AC19,AC26,AC18)</f>
        <v>1.9659574468085108</v>
      </c>
      <c r="AD95" s="14">
        <f>MAX(AD50,AD20,AD28,AD12,AD13,AD14,AD15,AD16,AD17,AD19,AD26,AD18)</f>
        <v>1.9229968782518212</v>
      </c>
      <c r="AE95" s="14">
        <f>MAX(AE50,AE20,AE28,AE12,AE13,AE14,AE15,AE16,AE17,AE19,AE26,AE18)</f>
        <v>1.8818737270875761</v>
      </c>
      <c r="AF95" s="14">
        <f>MAX(AF50,AF20,AF28,AF12,AF13,AF14,AF15,AF16,AF17,AF19,AF26,AF18)</f>
        <v>1.8424725822532402</v>
      </c>
      <c r="AG95" s="14">
        <f>MAX(AG50,AG20,AG28,AG12,AG13,AG14,AG15,AG16,AG17,AG19,AG26,AG18)</f>
        <v>1.8046874999999998</v>
      </c>
      <c r="AH95" t="s">
        <v>24</v>
      </c>
      <c r="AU95" s="7"/>
    </row>
    <row r="96" spans="1:47" x14ac:dyDescent="0.2">
      <c r="D96" t="s">
        <v>35</v>
      </c>
      <c r="E96" s="14"/>
      <c r="F96" s="14"/>
      <c r="G96" s="14"/>
      <c r="H96" s="14"/>
      <c r="I96" s="14"/>
      <c r="J96" s="14"/>
      <c r="K96" s="14"/>
      <c r="L96" s="14"/>
      <c r="M96" s="14"/>
      <c r="N96" s="14"/>
      <c r="O96" s="3" t="s">
        <v>102</v>
      </c>
      <c r="P96" s="14"/>
      <c r="Q96" s="14"/>
      <c r="R96" s="14"/>
      <c r="S96" s="14">
        <f>S59</f>
        <v>1.375796178343949</v>
      </c>
      <c r="T96" s="14">
        <f>T59</f>
        <v>1.3312788906009245</v>
      </c>
      <c r="U96" s="14">
        <f>U59</f>
        <v>1.2895522388059701</v>
      </c>
      <c r="V96" s="14">
        <f t="shared" ref="V96:AB96" si="138">V59</f>
        <v>1.2503617945007237</v>
      </c>
      <c r="W96" s="14">
        <f t="shared" si="138"/>
        <v>1.2134831460674158</v>
      </c>
      <c r="X96" s="14">
        <f t="shared" si="138"/>
        <v>1.178717598908595</v>
      </c>
      <c r="Y96" s="14">
        <f t="shared" si="138"/>
        <v>1.1458885941644563</v>
      </c>
      <c r="Z96" s="14">
        <f t="shared" si="138"/>
        <v>1.1148387096774195</v>
      </c>
      <c r="AA96" s="14">
        <f t="shared" si="138"/>
        <v>1.085427135678392</v>
      </c>
      <c r="AB96" s="14">
        <f t="shared" si="138"/>
        <v>1.0575275397796819</v>
      </c>
      <c r="AC96" s="14">
        <f>AC59</f>
        <v>1.0310262529832936</v>
      </c>
      <c r="AD96" s="14">
        <f>AD59</f>
        <v>1.0058207217694994</v>
      </c>
      <c r="AE96" s="14">
        <f>AE59</f>
        <v>0.9818181818181817</v>
      </c>
      <c r="AF96" s="14">
        <f>AF59</f>
        <v>0.95893451720310752</v>
      </c>
      <c r="AG96" s="14">
        <f>AG59</f>
        <v>0.93709327548806931</v>
      </c>
      <c r="AH96" t="s">
        <v>35</v>
      </c>
      <c r="AI96" s="7"/>
      <c r="AJ96" s="7"/>
      <c r="AK96" s="7"/>
      <c r="AL96" s="7"/>
      <c r="AM96" s="7"/>
      <c r="AN96" s="7"/>
      <c r="AO96" s="7"/>
      <c r="AP96" s="7"/>
      <c r="AQ96" s="7"/>
      <c r="AR96" s="7"/>
      <c r="AS96" s="7"/>
      <c r="AT96" s="7"/>
      <c r="AU96" s="7"/>
    </row>
    <row r="97" spans="4:47" x14ac:dyDescent="0.2">
      <c r="M97" s="14"/>
      <c r="N97" s="14"/>
      <c r="O97" s="14"/>
      <c r="P97" s="14"/>
      <c r="Q97" s="14"/>
      <c r="R97" s="14"/>
      <c r="S97" s="14"/>
      <c r="T97" s="14"/>
      <c r="U97" s="14"/>
      <c r="V97" s="14"/>
      <c r="W97" s="14"/>
      <c r="X97" s="14"/>
      <c r="Y97" s="14"/>
      <c r="Z97" s="14"/>
      <c r="AA97" s="14"/>
      <c r="AB97" s="14"/>
      <c r="AC97" s="14"/>
      <c r="AD97" s="14"/>
      <c r="AE97" s="14"/>
      <c r="AF97" s="14"/>
      <c r="AG97" s="14"/>
      <c r="AI97" s="7"/>
      <c r="AJ97" s="7"/>
      <c r="AK97" s="7"/>
      <c r="AL97" s="7"/>
      <c r="AM97" s="7"/>
      <c r="AN97" s="7"/>
      <c r="AO97" s="7"/>
      <c r="AP97" s="7"/>
      <c r="AQ97" s="7"/>
      <c r="AR97" s="7"/>
      <c r="AS97" s="7"/>
      <c r="AT97" s="7"/>
      <c r="AU97" s="7"/>
    </row>
    <row r="98" spans="4:47" x14ac:dyDescent="0.2">
      <c r="E98" s="3">
        <f t="shared" ref="E98:H98" si="139">MAX(E83:E95)</f>
        <v>21.599999999999998</v>
      </c>
      <c r="F98" s="3">
        <f t="shared" si="139"/>
        <v>14.163934426229506</v>
      </c>
      <c r="G98" s="3">
        <f t="shared" si="139"/>
        <v>10.536585365853657</v>
      </c>
      <c r="H98" s="3">
        <f t="shared" si="139"/>
        <v>8.3883495145631066</v>
      </c>
      <c r="I98" s="3">
        <f>MAX(I83:I95)</f>
        <v>6.967741935483871</v>
      </c>
      <c r="J98" s="3">
        <f>MAX(J83:J95)</f>
        <v>5.9586206896551719</v>
      </c>
      <c r="K98" s="3">
        <f>MAX(K83:K95)</f>
        <v>5.2048192771084336</v>
      </c>
      <c r="L98" s="3">
        <f>MAX(L83:L95)</f>
        <v>4.6203208556149731</v>
      </c>
      <c r="M98" s="3">
        <f t="shared" ref="M98:AB98" si="140">MAX(M83:M95)</f>
        <v>4.1538461538461542</v>
      </c>
      <c r="N98" s="3">
        <f t="shared" si="140"/>
        <v>3.6746411483253594</v>
      </c>
      <c r="O98" s="3">
        <f t="shared" si="140"/>
        <v>3.4005449591280654</v>
      </c>
      <c r="P98" s="3">
        <f t="shared" si="140"/>
        <v>3.3059602649006625</v>
      </c>
      <c r="Q98" s="3">
        <f t="shared" si="140"/>
        <v>3.2164948453608244</v>
      </c>
      <c r="R98" s="3">
        <f t="shared" si="140"/>
        <v>3.0513447432762835</v>
      </c>
      <c r="S98" s="3">
        <f t="shared" si="140"/>
        <v>2.9023255813953486</v>
      </c>
      <c r="T98" s="3">
        <f t="shared" si="140"/>
        <v>2.7671840354767183</v>
      </c>
      <c r="U98" s="3">
        <f t="shared" si="140"/>
        <v>2.6440677966101696</v>
      </c>
      <c r="V98" s="3">
        <f t="shared" si="140"/>
        <v>2.5314401622718057</v>
      </c>
      <c r="W98" s="3">
        <f t="shared" si="140"/>
        <v>2.4280155642023349</v>
      </c>
      <c r="X98" s="3">
        <f t="shared" si="140"/>
        <v>2.3327102803738322</v>
      </c>
      <c r="Y98" s="3">
        <f t="shared" si="140"/>
        <v>2.2446043165467628</v>
      </c>
      <c r="Z98" s="3">
        <f t="shared" si="140"/>
        <v>2.1758083832335333</v>
      </c>
      <c r="AA98" s="3">
        <f t="shared" si="140"/>
        <v>2.1224299065420564</v>
      </c>
      <c r="AB98" s="3">
        <f t="shared" si="140"/>
        <v>2.0716077537058153</v>
      </c>
      <c r="AC98" s="3">
        <f>MAX(AC83:AC95)</f>
        <v>2.0231625835189311</v>
      </c>
      <c r="AD98" s="3">
        <f>MAX(AD83:AD95)</f>
        <v>1.9769314472252451</v>
      </c>
      <c r="AE98" s="3">
        <f>MAX(AE83:AE95)</f>
        <v>1.9327659574468083</v>
      </c>
      <c r="AF98" s="3">
        <f>MAX(AF83:AF95)</f>
        <v>1.8905306971904265</v>
      </c>
      <c r="AG98" s="3">
        <f>MAX(AG83:AG95)</f>
        <v>1.8501018329938899</v>
      </c>
    </row>
    <row r="99" spans="4:47" x14ac:dyDescent="0.2">
      <c r="E99" s="199" t="str">
        <f>VLOOKUP(E98,E83:$AH$96,E100,FALSE)</f>
        <v>Truck 6</v>
      </c>
      <c r="F99" s="199" t="str">
        <f>VLOOKUP(F98,F83:$AH$96,F100,FALSE)</f>
        <v>Truck 6</v>
      </c>
      <c r="G99" s="199" t="str">
        <f>VLOOKUP(G98,G83:$AH$96,G100,FALSE)</f>
        <v>Truck 6</v>
      </c>
      <c r="H99" s="199" t="str">
        <f>VLOOKUP(H98,H83:$AH$96,H100,FALSE)</f>
        <v>Truck 6</v>
      </c>
      <c r="I99" s="165" t="str">
        <f>VLOOKUP(I98,I83:$AH$96,I100,FALSE)</f>
        <v>Truck 6</v>
      </c>
      <c r="J99" s="199" t="str">
        <f>VLOOKUP(J98,J83:$AH$96,J100,FALSE)</f>
        <v>Truck 6</v>
      </c>
      <c r="K99" s="165" t="str">
        <f>VLOOKUP(K98,K83:$AH$96,K100,FALSE)</f>
        <v>Truck 6</v>
      </c>
      <c r="L99" s="199" t="str">
        <f>VLOOKUP(L98,L83:$AH$96,L100,FALSE)</f>
        <v>Truck 6</v>
      </c>
      <c r="M99" s="71" t="str">
        <f>VLOOKUP(M98,M83:$AH$96,M100,FALSE)</f>
        <v>Truck 6</v>
      </c>
      <c r="N99" s="71" t="str">
        <f>VLOOKUP(N98,N83:$AH$96,N100,FALSE)</f>
        <v>Truck 6</v>
      </c>
      <c r="O99" s="71" t="str">
        <f>VLOOKUP(O98,O83:$AH$96,O100,FALSE)</f>
        <v>Truck 17</v>
      </c>
      <c r="P99" s="71" t="str">
        <f>VLOOKUP(P98,P83:$AH$96,P100,FALSE)</f>
        <v>Truck 17</v>
      </c>
      <c r="Q99" s="71" t="str">
        <f>VLOOKUP(Q98,Q83:$AH$96,Q100,FALSE)</f>
        <v>Truck 17</v>
      </c>
      <c r="R99" s="71" t="str">
        <f>VLOOKUP(R98,R83:$AH$96,R100,FALSE)</f>
        <v>Truck 17</v>
      </c>
      <c r="S99" s="71" t="str">
        <f>VLOOKUP(S98,S83:$AH$96,S100,FALSE)</f>
        <v>Truck 17</v>
      </c>
      <c r="T99" s="71" t="str">
        <f>VLOOKUP(T98,T83:$AH$96,T100,FALSE)</f>
        <v>Truck 17</v>
      </c>
      <c r="U99" s="71" t="str">
        <f>VLOOKUP(U98,U83:$AH$96,U100,FALSE)</f>
        <v>Truck 17</v>
      </c>
      <c r="V99" s="71" t="str">
        <f>VLOOKUP(V98,V83:$AH$96,V100,FALSE)</f>
        <v>Truck 17</v>
      </c>
      <c r="W99" s="71" t="str">
        <f>VLOOKUP(W98,W83:$AH$96,W100,FALSE)</f>
        <v>Truck 17</v>
      </c>
      <c r="X99" s="71" t="str">
        <f>VLOOKUP(X98,X83:$AH$96,X100,FALSE)</f>
        <v>Truck 17</v>
      </c>
      <c r="Y99" s="71" t="str">
        <f>VLOOKUP(Y98,Y83:$AH$96,Y100,FALSE)</f>
        <v>Truck 17</v>
      </c>
      <c r="Z99" s="71" t="str">
        <f>VLOOKUP(Z98,Z83:$AH$96,Z100,FALSE)</f>
        <v>Truck 17</v>
      </c>
      <c r="AA99" s="71" t="str">
        <f>VLOOKUP(AA98,AA83:$AH$96,AA100,FALSE)</f>
        <v>Truck 17</v>
      </c>
      <c r="AB99" s="30" t="str">
        <f>VLOOKUP(AB98,AB83:$AH$96,AB100,FALSE)</f>
        <v>Truck 17</v>
      </c>
      <c r="AC99" s="132" t="str">
        <f>VLOOKUP(AC98,AC83:$AH$96,AC100,FALSE)</f>
        <v>Truck 17</v>
      </c>
      <c r="AD99" s="132" t="str">
        <f>VLOOKUP(AD98,AD83:$AH$96,AD100,FALSE)</f>
        <v>Truck 17</v>
      </c>
      <c r="AE99" s="132" t="str">
        <f>VLOOKUP(AE98,AE83:$AH$96,AE100,FALSE)</f>
        <v>Truck 17</v>
      </c>
      <c r="AF99" s="132" t="str">
        <f>VLOOKUP(AF98,AF83:$AH$96,AF100,FALSE)</f>
        <v>Truck 17</v>
      </c>
      <c r="AG99" s="132" t="str">
        <f>VLOOKUP(AG98,AG83:$AH$96,AG100,FALSE)</f>
        <v>Truck 17</v>
      </c>
    </row>
    <row r="100" spans="4:47" x14ac:dyDescent="0.2">
      <c r="E100" s="222">
        <f t="shared" ref="E100:AE100" si="141">F100+1</f>
        <v>30</v>
      </c>
      <c r="F100" s="222">
        <f t="shared" si="141"/>
        <v>29</v>
      </c>
      <c r="G100" s="222">
        <f t="shared" si="141"/>
        <v>28</v>
      </c>
      <c r="H100" s="222">
        <f t="shared" si="141"/>
        <v>27</v>
      </c>
      <c r="I100" s="222">
        <f t="shared" si="141"/>
        <v>26</v>
      </c>
      <c r="J100" s="222">
        <f t="shared" si="141"/>
        <v>25</v>
      </c>
      <c r="K100" s="222">
        <f t="shared" si="141"/>
        <v>24</v>
      </c>
      <c r="L100" s="222">
        <f t="shared" si="141"/>
        <v>23</v>
      </c>
      <c r="M100" s="222">
        <f t="shared" si="141"/>
        <v>22</v>
      </c>
      <c r="N100" s="222">
        <f t="shared" si="141"/>
        <v>21</v>
      </c>
      <c r="O100" s="222">
        <f t="shared" si="141"/>
        <v>20</v>
      </c>
      <c r="P100" s="222">
        <f t="shared" si="141"/>
        <v>19</v>
      </c>
      <c r="Q100" s="222">
        <f t="shared" si="141"/>
        <v>18</v>
      </c>
      <c r="R100" s="222">
        <f t="shared" si="141"/>
        <v>17</v>
      </c>
      <c r="S100" s="222">
        <f t="shared" si="141"/>
        <v>16</v>
      </c>
      <c r="T100" s="222">
        <f t="shared" si="141"/>
        <v>15</v>
      </c>
      <c r="U100" s="222">
        <f t="shared" si="141"/>
        <v>14</v>
      </c>
      <c r="V100" s="222">
        <f t="shared" si="141"/>
        <v>13</v>
      </c>
      <c r="W100" s="222">
        <f t="shared" si="141"/>
        <v>12</v>
      </c>
      <c r="X100" s="222">
        <f t="shared" si="141"/>
        <v>11</v>
      </c>
      <c r="Y100" s="222">
        <f t="shared" si="141"/>
        <v>10</v>
      </c>
      <c r="Z100" s="222">
        <f t="shared" si="141"/>
        <v>9</v>
      </c>
      <c r="AA100" s="222">
        <f t="shared" si="141"/>
        <v>8</v>
      </c>
      <c r="AB100" s="222">
        <f t="shared" si="141"/>
        <v>7</v>
      </c>
      <c r="AC100" s="222">
        <f t="shared" si="141"/>
        <v>6</v>
      </c>
      <c r="AD100" s="222">
        <f t="shared" si="141"/>
        <v>5</v>
      </c>
      <c r="AE100" s="222">
        <f t="shared" si="141"/>
        <v>4</v>
      </c>
      <c r="AF100" s="132">
        <f>AG100+1</f>
        <v>3</v>
      </c>
      <c r="AG100" s="132">
        <f>2</f>
        <v>2</v>
      </c>
    </row>
    <row r="101" spans="4:47" x14ac:dyDescent="0.2">
      <c r="D101" s="298" t="s">
        <v>40</v>
      </c>
      <c r="E101" s="298"/>
      <c r="F101" s="298"/>
      <c r="G101" s="298"/>
      <c r="H101" s="298"/>
      <c r="I101" s="298"/>
      <c r="J101" s="298"/>
      <c r="K101" s="298"/>
      <c r="L101" s="298"/>
      <c r="M101" s="298"/>
      <c r="N101" s="14"/>
      <c r="O101" s="14"/>
      <c r="P101" s="14"/>
      <c r="Q101" s="14"/>
      <c r="R101" s="14"/>
      <c r="S101" s="14"/>
      <c r="T101" s="14"/>
      <c r="U101" s="14"/>
      <c r="V101" s="14"/>
      <c r="W101" s="14"/>
      <c r="X101" s="14"/>
      <c r="Y101" s="14"/>
      <c r="Z101" s="14"/>
      <c r="AA101" s="14"/>
      <c r="AB101" s="14"/>
      <c r="AC101" s="14"/>
      <c r="AD101" s="14"/>
      <c r="AE101" s="14"/>
      <c r="AF101" s="14"/>
      <c r="AG101" s="14"/>
    </row>
    <row r="102" spans="4:47" x14ac:dyDescent="0.2">
      <c r="M102" s="14"/>
      <c r="N102" s="14"/>
      <c r="O102" s="14"/>
      <c r="P102" s="14"/>
      <c r="Q102" s="14"/>
      <c r="R102" s="14"/>
      <c r="S102" s="14"/>
      <c r="T102" s="14"/>
      <c r="U102" s="14"/>
      <c r="V102" s="14"/>
      <c r="W102" s="14"/>
      <c r="X102" s="14"/>
      <c r="Y102" s="14"/>
      <c r="Z102" s="14"/>
      <c r="AA102" s="14"/>
      <c r="AB102" s="14"/>
      <c r="AC102" s="14"/>
      <c r="AD102" s="14"/>
      <c r="AE102" s="14"/>
      <c r="AF102" s="14"/>
      <c r="AG102" s="14"/>
    </row>
    <row r="103" spans="4:47" x14ac:dyDescent="0.2">
      <c r="D103" t="s">
        <v>28</v>
      </c>
      <c r="E103" s="14">
        <f t="shared" ref="E103:H103" si="142">MAX(E51,E27,E12,E13,E26,E25,E20)</f>
        <v>21.599999999999998</v>
      </c>
      <c r="F103" s="14">
        <f t="shared" si="142"/>
        <v>14.163934426229506</v>
      </c>
      <c r="G103" s="14">
        <f t="shared" si="142"/>
        <v>10.536585365853657</v>
      </c>
      <c r="H103" s="14">
        <f t="shared" si="142"/>
        <v>8.3883495145631066</v>
      </c>
      <c r="I103" s="14">
        <f>MAX(I51,I27,I12,I13,I26,I25,I20)</f>
        <v>6.967741935483871</v>
      </c>
      <c r="J103" s="14">
        <f>MAX(J51,J27,J12,J13,J26,J25,J20)</f>
        <v>5.9586206896551719</v>
      </c>
      <c r="K103" s="14">
        <f>MAX(K51,K27,K12,K13,K26,K25,K20)</f>
        <v>5.2048192771084336</v>
      </c>
      <c r="L103" s="14">
        <f>MAX(L51,L27,L12,L13,L26,L25,L20)</f>
        <v>4.6203208556149731</v>
      </c>
      <c r="M103" s="14">
        <f>MAX(M51,M27,M12,M13,M26,M25,M20)</f>
        <v>4.1538461538461542</v>
      </c>
      <c r="N103" s="14">
        <f t="shared" ref="N103:AB103" si="143">MAX(N51,N27,N12,N13,N26,N25,N20)</f>
        <v>3.6746411483253594</v>
      </c>
      <c r="O103" s="14">
        <f t="shared" si="143"/>
        <v>3.339130434782609</v>
      </c>
      <c r="P103" s="14">
        <f t="shared" si="143"/>
        <v>3.0597609561752992</v>
      </c>
      <c r="Q103" s="14">
        <f t="shared" si="143"/>
        <v>2.8235294117647061</v>
      </c>
      <c r="R103" s="14">
        <f t="shared" si="143"/>
        <v>2.4458598726114649</v>
      </c>
      <c r="S103" s="14">
        <f t="shared" si="143"/>
        <v>2.1573033707865168</v>
      </c>
      <c r="T103" s="14">
        <f t="shared" si="143"/>
        <v>1.9703496503496503</v>
      </c>
      <c r="U103" s="14">
        <f t="shared" si="143"/>
        <v>1.9141304347826087</v>
      </c>
      <c r="V103" s="14">
        <f t="shared" si="143"/>
        <v>1.8610303830911494</v>
      </c>
      <c r="W103" s="14">
        <f t="shared" si="143"/>
        <v>1.8107969151670953</v>
      </c>
      <c r="X103" s="14">
        <f t="shared" si="143"/>
        <v>1.7632040050062581</v>
      </c>
      <c r="Y103" s="14">
        <f t="shared" si="143"/>
        <v>1.7180487804878051</v>
      </c>
      <c r="Z103" s="14">
        <f t="shared" si="143"/>
        <v>1.6751486325802618</v>
      </c>
      <c r="AA103" s="14">
        <f t="shared" si="143"/>
        <v>1.6343387470997681</v>
      </c>
      <c r="AB103" s="14">
        <f t="shared" si="143"/>
        <v>1.5954699886749719</v>
      </c>
      <c r="AC103" s="14">
        <f>MAX(AC51,AC27,AC12,AC13,AC26,AC25,AC20)</f>
        <v>1.5584070796460179</v>
      </c>
      <c r="AD103" s="14">
        <f>MAX(AD51,AD27,AD12,AD13,AD26,AD25,AD20)</f>
        <v>1.5230270270270272</v>
      </c>
      <c r="AE103" s="14">
        <f>MAX(AE51,AE27,AE12,AE13,AE26,AE25,AE20)</f>
        <v>1.4892177589852007</v>
      </c>
      <c r="AF103" s="14">
        <f>MAX(AF51,AF27,AF12,AF13,AF26,AF25,AF20)</f>
        <v>1.4568769389865563</v>
      </c>
      <c r="AG103" s="14">
        <f>MAX(AG51,AG27,AG12,AG13,AG26,AG25,AG20)</f>
        <v>1.425910931174089</v>
      </c>
      <c r="AH103" t="s">
        <v>28</v>
      </c>
    </row>
    <row r="104" spans="4:47" x14ac:dyDescent="0.2">
      <c r="D104" t="s">
        <v>29</v>
      </c>
      <c r="E104" s="14">
        <f t="shared" ref="E104:H104" si="144">MAX(E52,E25,E20,E21,E22,E23)</f>
        <v>21.599999999999998</v>
      </c>
      <c r="F104" s="14">
        <f t="shared" si="144"/>
        <v>14.163934426229506</v>
      </c>
      <c r="G104" s="14">
        <f t="shared" si="144"/>
        <v>10.536585365853657</v>
      </c>
      <c r="H104" s="14">
        <f t="shared" si="144"/>
        <v>8.3883495145631066</v>
      </c>
      <c r="I104" s="14">
        <f>MAX(I52,I25,I20,I21,I22,I23)</f>
        <v>6.967741935483871</v>
      </c>
      <c r="J104" s="14">
        <f>MAX(J52,J25,J20,J21,J22,J23)</f>
        <v>5.9586206896551719</v>
      </c>
      <c r="K104" s="14">
        <f>MAX(K52,K25,K20,K21,K22,K23)</f>
        <v>5.2048192771084336</v>
      </c>
      <c r="L104" s="14">
        <f>MAX(L52,L25,L20,L21,L22,L23)</f>
        <v>4.6203208556149731</v>
      </c>
      <c r="M104" s="14">
        <f>MAX(M52,M25,M20,M21,M22,M23)</f>
        <v>4.1538461538461542</v>
      </c>
      <c r="N104" s="14">
        <f t="shared" ref="N104:AB104" si="145">MAX(N52,N25,N20,N21,N22,N23)</f>
        <v>3.4560000000000004</v>
      </c>
      <c r="O104" s="14">
        <f t="shared" si="145"/>
        <v>2.9589041095890414</v>
      </c>
      <c r="P104" s="14">
        <f t="shared" si="145"/>
        <v>2.5868263473053892</v>
      </c>
      <c r="Q104" s="14">
        <f t="shared" si="145"/>
        <v>2.2978723404255321</v>
      </c>
      <c r="R104" s="14">
        <f t="shared" si="145"/>
        <v>1.9681093394077447</v>
      </c>
      <c r="S104" s="14">
        <f t="shared" si="145"/>
        <v>1.8782608695652172</v>
      </c>
      <c r="T104" s="14">
        <f t="shared" si="145"/>
        <v>1.7962577962577961</v>
      </c>
      <c r="U104" s="14">
        <f t="shared" si="145"/>
        <v>1.7211155378486054</v>
      </c>
      <c r="V104" s="14">
        <f t="shared" si="145"/>
        <v>1.662123613312203</v>
      </c>
      <c r="W104" s="14">
        <f t="shared" si="145"/>
        <v>1.608588957055215</v>
      </c>
      <c r="X104" s="14">
        <f t="shared" si="145"/>
        <v>1.5583952451708769</v>
      </c>
      <c r="Y104" s="14">
        <f t="shared" si="145"/>
        <v>1.5112391930835738</v>
      </c>
      <c r="Z104" s="14">
        <f t="shared" si="145"/>
        <v>1.4668531468531472</v>
      </c>
      <c r="AA104" s="14">
        <f t="shared" si="145"/>
        <v>1.4250000000000003</v>
      </c>
      <c r="AB104" s="14">
        <f t="shared" si="145"/>
        <v>1.3854689564068694</v>
      </c>
      <c r="AC104" s="14">
        <f>MAX(AC52,AC25,AC20,AC21,AC22,AC23)</f>
        <v>1.3480719794344476</v>
      </c>
      <c r="AD104" s="14">
        <f>MAX(AD52,AD25,AD20,AD21,AD22,AD23)</f>
        <v>1.3126408010012518</v>
      </c>
      <c r="AE104" s="14">
        <f>MAX(AE52,AE25,AE20,AE21,AE22,AE23)</f>
        <v>1.2790243902439022</v>
      </c>
      <c r="AF104" s="14">
        <f>MAX(AF52,AF25,AF20,AF21,AF22,AF23)</f>
        <v>1.2470868014268728</v>
      </c>
      <c r="AG104" s="14">
        <f>MAX(AG52,AG25,AG20,AG21,AG22,AG23)</f>
        <v>1.216705336426914</v>
      </c>
      <c r="AH104" t="s">
        <v>29</v>
      </c>
    </row>
    <row r="105" spans="4:47" x14ac:dyDescent="0.2">
      <c r="D105" t="s">
        <v>30</v>
      </c>
      <c r="E105" s="14">
        <f t="shared" ref="E105:H105" si="146">MAX(E53,E27,E12,E26,E25,E14,E13)</f>
        <v>19.2</v>
      </c>
      <c r="F105" s="14">
        <f t="shared" si="146"/>
        <v>12.590163934426227</v>
      </c>
      <c r="G105" s="14">
        <f t="shared" si="146"/>
        <v>9.3658536585365848</v>
      </c>
      <c r="H105" s="14">
        <f t="shared" si="146"/>
        <v>7.4563106796116498</v>
      </c>
      <c r="I105" s="14">
        <f>MAX(I53,I27,I12,I26,I25,I14,I13)</f>
        <v>6.193548387096774</v>
      </c>
      <c r="J105" s="14">
        <f>MAX(J53,J27,J12,J26,J25,J14,J13)</f>
        <v>5.296551724137931</v>
      </c>
      <c r="K105" s="14">
        <f>MAX(K53,K27,K12,K26,K25,K14,K13)</f>
        <v>4.6265060240963853</v>
      </c>
      <c r="L105" s="14">
        <f>MAX(L53,L27,L12,L26,L25,L14,L13)</f>
        <v>4.3267605633802813</v>
      </c>
      <c r="M105" s="14">
        <f>MAX(M53,M27,M12,M26,M25,M14,M13)</f>
        <v>4.085106382978724</v>
      </c>
      <c r="N105" s="14">
        <f t="shared" ref="N105:AB105" si="147">MAX(N53,N27,N12,N26,N25,N14,N13)</f>
        <v>3.6746411483253594</v>
      </c>
      <c r="O105" s="14">
        <f t="shared" si="147"/>
        <v>3.339130434782609</v>
      </c>
      <c r="P105" s="14">
        <f t="shared" si="147"/>
        <v>3.0597609561752992</v>
      </c>
      <c r="Q105" s="14">
        <f t="shared" si="147"/>
        <v>2.8235294117647061</v>
      </c>
      <c r="R105" s="14">
        <f t="shared" si="147"/>
        <v>2.4458598726114649</v>
      </c>
      <c r="S105" s="14">
        <f t="shared" si="147"/>
        <v>2.2156097560975612</v>
      </c>
      <c r="T105" s="14">
        <f t="shared" si="147"/>
        <v>2.1602853745541024</v>
      </c>
      <c r="U105" s="14">
        <f t="shared" si="147"/>
        <v>2.1076566125290026</v>
      </c>
      <c r="V105" s="14">
        <f t="shared" si="147"/>
        <v>2.0575311438278598</v>
      </c>
      <c r="W105" s="14">
        <f t="shared" si="147"/>
        <v>2.0097345132743363</v>
      </c>
      <c r="X105" s="14">
        <f t="shared" si="147"/>
        <v>1.9641081081081082</v>
      </c>
      <c r="Y105" s="14">
        <f t="shared" si="147"/>
        <v>1.9205073995771671</v>
      </c>
      <c r="Z105" s="14">
        <f t="shared" si="147"/>
        <v>1.8788004136504655</v>
      </c>
      <c r="AA105" s="14">
        <f t="shared" si="147"/>
        <v>1.8388663967611338</v>
      </c>
      <c r="AB105" s="14">
        <f t="shared" si="147"/>
        <v>1.8005946481665016</v>
      </c>
      <c r="AC105" s="14">
        <f>MAX(AC53,AC27,AC12,AC26,AC25,AC14,AC13)</f>
        <v>1.7638834951456313</v>
      </c>
      <c r="AD105" s="14">
        <f>MAX(AD53,AD27,AD12,AD26,AD25,AD14,AD13)</f>
        <v>1.7286393910561371</v>
      </c>
      <c r="AE105" s="14">
        <f>MAX(AE53,AE27,AE12,AE26,AE25,AE14,AE13)</f>
        <v>1.6947761194029849</v>
      </c>
      <c r="AF105" s="14">
        <f>MAX(AF53,AF27,AF12,AF26,AF25,AF14,AF13)</f>
        <v>1.6622140896614821</v>
      </c>
      <c r="AG105" s="14">
        <f>MAX(AG53,AG27,AG12,AG26,AG25,AG14,AG13)</f>
        <v>1.6308797127468582</v>
      </c>
      <c r="AH105" t="s">
        <v>30</v>
      </c>
    </row>
    <row r="106" spans="4:47" x14ac:dyDescent="0.2">
      <c r="D106" t="s">
        <v>31</v>
      </c>
      <c r="E106" s="14">
        <f t="shared" ref="E106:H106" si="148">MAX(E54,E25,E27,E15,E20,E21,E12,E14,E26,E13)</f>
        <v>21.599999999999998</v>
      </c>
      <c r="F106" s="14">
        <f t="shared" si="148"/>
        <v>14.163934426229506</v>
      </c>
      <c r="G106" s="14">
        <f t="shared" si="148"/>
        <v>10.536585365853657</v>
      </c>
      <c r="H106" s="14">
        <f t="shared" si="148"/>
        <v>8.3883495145631066</v>
      </c>
      <c r="I106" s="14">
        <f>MAX(I54,I25,I27,I15,I20,I21,I12,I14,I26,I13)</f>
        <v>6.967741935483871</v>
      </c>
      <c r="J106" s="14">
        <f>MAX(J54,J25,J27,J15,J20,J21,J12,J14,J26,J13)</f>
        <v>5.9586206896551719</v>
      </c>
      <c r="K106" s="14">
        <f>MAX(K54,K25,K27,K15,K20,K21,K12,K14,K26,K13)</f>
        <v>5.2048192771084336</v>
      </c>
      <c r="L106" s="14">
        <f>MAX(L54,L25,L27,L15,L20,L21,L12,L14,L26,L13)</f>
        <v>4.6203208556149731</v>
      </c>
      <c r="M106" s="14">
        <f>MAX(M54,M25,M27,M15,M20,M21,M12,M14,M26,M13)</f>
        <v>4.1538461538461542</v>
      </c>
      <c r="N106" s="14">
        <f t="shared" ref="N106:AB106" si="149">MAX(N54,N25,N27,N15,N20,N21,N12,N14,N26,N13)</f>
        <v>3.6746411483253594</v>
      </c>
      <c r="O106" s="14">
        <f t="shared" si="149"/>
        <v>3.339130434782609</v>
      </c>
      <c r="P106" s="14">
        <f t="shared" si="149"/>
        <v>3.0597609561752992</v>
      </c>
      <c r="Q106" s="14">
        <f t="shared" si="149"/>
        <v>2.8363636363636364</v>
      </c>
      <c r="R106" s="14">
        <f t="shared" si="149"/>
        <v>2.5892116182572611</v>
      </c>
      <c r="S106" s="14">
        <f t="shared" si="149"/>
        <v>2.3816793893129766</v>
      </c>
      <c r="T106" s="14">
        <f t="shared" si="149"/>
        <v>2.2049469964664308</v>
      </c>
      <c r="U106" s="14">
        <f t="shared" si="149"/>
        <v>2.0870689655172416</v>
      </c>
      <c r="V106" s="14">
        <f t="shared" si="149"/>
        <v>2.0408851422550054</v>
      </c>
      <c r="W106" s="14">
        <f t="shared" si="149"/>
        <v>1.9967010309278352</v>
      </c>
      <c r="X106" s="14">
        <f t="shared" si="149"/>
        <v>1.9543895055499498</v>
      </c>
      <c r="Y106" s="14">
        <f t="shared" si="149"/>
        <v>1.9138339920948619</v>
      </c>
      <c r="Z106" s="14">
        <f t="shared" si="149"/>
        <v>1.8749273959341726</v>
      </c>
      <c r="AA106" s="14">
        <f t="shared" si="149"/>
        <v>1.8375711574952562</v>
      </c>
      <c r="AB106" s="14">
        <f t="shared" si="149"/>
        <v>1.8016744186046514</v>
      </c>
      <c r="AC106" s="14">
        <f>MAX(AC54,AC25,AC27,AC15,AC20,AC21,AC12,AC14,AC26,AC13)</f>
        <v>1.767153284671533</v>
      </c>
      <c r="AD106" s="14">
        <f>MAX(AD54,AD25,AD27,AD15,AD20,AD21,AD12,AD14,AD26,AD13)</f>
        <v>1.7339301700984782</v>
      </c>
      <c r="AE106" s="14">
        <f>MAX(AE54,AE25,AE27,AE15,AE20,AE21,AE12,AE14,AE26,AE13)</f>
        <v>1.7019332161687168</v>
      </c>
      <c r="AF106" s="14">
        <f>MAX(AF54,AF25,AF27,AF15,AF20,AF21,AF12,AF14,AF26,AF13)</f>
        <v>1.6710957722174287</v>
      </c>
      <c r="AG106" s="14">
        <f>MAX(AG54,AG25,AG27,AG15,AG20,AG21,AG12,AG14,AG26,AG13)</f>
        <v>1.6413559322033897</v>
      </c>
      <c r="AH106" t="s">
        <v>31</v>
      </c>
    </row>
    <row r="107" spans="4:47" x14ac:dyDescent="0.2">
      <c r="D107" t="s">
        <v>32</v>
      </c>
      <c r="E107" s="14">
        <f t="shared" ref="E107:H107" si="150">MAX(E55,E20,E28,E12,E26,E14,E13)</f>
        <v>21.599999999999998</v>
      </c>
      <c r="F107" s="14">
        <f t="shared" si="150"/>
        <v>14.163934426229506</v>
      </c>
      <c r="G107" s="14">
        <f t="shared" si="150"/>
        <v>10.536585365853657</v>
      </c>
      <c r="H107" s="14">
        <f t="shared" si="150"/>
        <v>8.3883495145631066</v>
      </c>
      <c r="I107" s="14">
        <f>MAX(I55,I20,I28,I12,I26,I14,I13)</f>
        <v>6.967741935483871</v>
      </c>
      <c r="J107" s="14">
        <f>MAX(J55,J20,J28,J12,J26,J14,J13)</f>
        <v>5.9586206896551719</v>
      </c>
      <c r="K107" s="14">
        <f>MAX(K55,K20,K28,K12,K26,K14,K13)</f>
        <v>5.2048192771084336</v>
      </c>
      <c r="L107" s="14">
        <f>MAX(L55,L20,L28,L12,L26,L14,L13)</f>
        <v>4.6203208556149731</v>
      </c>
      <c r="M107" s="14">
        <f>MAX(M55,M20,M28,M12,M26,M14,M13)</f>
        <v>4.1538461538461542</v>
      </c>
      <c r="N107" s="14">
        <f t="shared" ref="N107:AB107" si="151">MAX(N55,N20,N28,N12,N26,N14,N13)</f>
        <v>3.4751131221719462</v>
      </c>
      <c r="O107" s="14">
        <f t="shared" si="151"/>
        <v>3.173553719008265</v>
      </c>
      <c r="P107" s="14">
        <f t="shared" si="151"/>
        <v>2.9201520912547529</v>
      </c>
      <c r="Q107" s="14">
        <f t="shared" si="151"/>
        <v>2.7042253521126765</v>
      </c>
      <c r="R107" s="14">
        <f t="shared" si="151"/>
        <v>2.5419532324621734</v>
      </c>
      <c r="S107" s="14">
        <f t="shared" si="151"/>
        <v>2.4705882352941178</v>
      </c>
      <c r="T107" s="14">
        <f t="shared" si="151"/>
        <v>2.4031209362808843</v>
      </c>
      <c r="U107" s="14">
        <f t="shared" si="151"/>
        <v>2.339240506329114</v>
      </c>
      <c r="V107" s="14">
        <f t="shared" si="151"/>
        <v>2.2786683107274972</v>
      </c>
      <c r="W107" s="14">
        <f t="shared" si="151"/>
        <v>2.2211538461538463</v>
      </c>
      <c r="X107" s="14">
        <f t="shared" si="151"/>
        <v>2.1664712778429074</v>
      </c>
      <c r="Y107" s="14">
        <f t="shared" si="151"/>
        <v>2.1144164759725403</v>
      </c>
      <c r="Z107" s="14">
        <f t="shared" si="151"/>
        <v>2.0648044692737431</v>
      </c>
      <c r="AA107" s="14">
        <f t="shared" si="151"/>
        <v>2.017467248908297</v>
      </c>
      <c r="AB107" s="14">
        <f t="shared" si="151"/>
        <v>1.9722518676627536</v>
      </c>
      <c r="AC107" s="14">
        <f>MAX(AC55,AC20,AC28,AC12,AC26,AC14,AC13)</f>
        <v>1.9290187891440502</v>
      </c>
      <c r="AD107" s="14">
        <f>MAX(AD55,AD20,AD28,AD12,AD26,AD14,AD13)</f>
        <v>1.8876404494382024</v>
      </c>
      <c r="AE107" s="14">
        <f>MAX(AE55,AE20,AE28,AE12,AE26,AE14,AE13)</f>
        <v>1.8479999999999999</v>
      </c>
      <c r="AF107" s="14">
        <f>MAX(AF55,AF20,AF28,AF12,AF26,AF14,AF13)</f>
        <v>1.8099902056807049</v>
      </c>
      <c r="AG107" s="14">
        <f>MAX(AG55,AG20,AG28,AG12,AG26,AG14,AG13)</f>
        <v>1.7735124760076773</v>
      </c>
      <c r="AH107" t="s">
        <v>32</v>
      </c>
    </row>
    <row r="108" spans="4:47" x14ac:dyDescent="0.2">
      <c r="D108" t="s">
        <v>33</v>
      </c>
      <c r="E108" s="14">
        <f t="shared" ref="E108:H108" si="152">MAX(E56,E20,E21,E22,E23,E26,E24,E28)</f>
        <v>21.599999999999998</v>
      </c>
      <c r="F108" s="14">
        <f t="shared" si="152"/>
        <v>14.163934426229506</v>
      </c>
      <c r="G108" s="14">
        <f t="shared" si="152"/>
        <v>10.536585365853657</v>
      </c>
      <c r="H108" s="14">
        <f t="shared" si="152"/>
        <v>8.3883495145631066</v>
      </c>
      <c r="I108" s="14">
        <f>MAX(I56,I20,I21,I22,I23,I26,I24,I28)</f>
        <v>6.967741935483871</v>
      </c>
      <c r="J108" s="14">
        <f>MAX(J56,J20,J21,J22,J23,J26,J24,J28)</f>
        <v>5.9586206896551719</v>
      </c>
      <c r="K108" s="14">
        <f>MAX(K56,K20,K21,K22,K23,K26,K24,K28)</f>
        <v>5.2048192771084336</v>
      </c>
      <c r="L108" s="14">
        <f>MAX(L56,L20,L21,L22,L23,L26,L24,L28)</f>
        <v>4.6203208556149731</v>
      </c>
      <c r="M108" s="14">
        <f>MAX(M56,M20,M21,M22,M23,M26,M24,M28)</f>
        <v>4.1538461538461542</v>
      </c>
      <c r="N108" s="14">
        <f t="shared" ref="N108:AB108" si="153">MAX(N56,N20,N21,N22,N23,N26,N24,N28)</f>
        <v>3.4751131221719462</v>
      </c>
      <c r="O108" s="14">
        <f t="shared" si="153"/>
        <v>3.173553719008265</v>
      </c>
      <c r="P108" s="14">
        <f t="shared" si="153"/>
        <v>2.9201520912547529</v>
      </c>
      <c r="Q108" s="14">
        <f t="shared" si="153"/>
        <v>2.7042253521126765</v>
      </c>
      <c r="R108" s="14">
        <f t="shared" si="153"/>
        <v>2.3558282208588954</v>
      </c>
      <c r="S108" s="14">
        <f t="shared" si="153"/>
        <v>2.0869565217391304</v>
      </c>
      <c r="T108" s="14">
        <f t="shared" si="153"/>
        <v>1.9651006711409396</v>
      </c>
      <c r="U108" s="14">
        <f t="shared" si="153"/>
        <v>1.9112271540469974</v>
      </c>
      <c r="V108" s="14">
        <f t="shared" si="153"/>
        <v>1.8602287166454894</v>
      </c>
      <c r="W108" s="14">
        <f t="shared" si="153"/>
        <v>1.8118811881188119</v>
      </c>
      <c r="X108" s="14">
        <f t="shared" si="153"/>
        <v>1.7659831121833536</v>
      </c>
      <c r="Y108" s="14">
        <f t="shared" si="153"/>
        <v>1.7223529411764706</v>
      </c>
      <c r="Z108" s="14">
        <f t="shared" si="153"/>
        <v>1.6808266360505169</v>
      </c>
      <c r="AA108" s="14">
        <f t="shared" si="153"/>
        <v>1.641255605381166</v>
      </c>
      <c r="AB108" s="14">
        <f t="shared" si="153"/>
        <v>1.6035049288061338</v>
      </c>
      <c r="AC108" s="14">
        <f>MAX(AC56,AC20,AC21,AC22,AC23,AC26,AC24,AC28)</f>
        <v>1.5674518201284797</v>
      </c>
      <c r="AD108" s="14">
        <f>MAX(AD56,AD20,AD21,AD22,AD23,AD26,AD24,AD28)</f>
        <v>1.5329842931937174</v>
      </c>
      <c r="AE108" s="14">
        <f>MAX(AE56,AE20,AE21,AE22,AE23,AE26,AE24,AE28)</f>
        <v>1.4999999999999998</v>
      </c>
      <c r="AF108" s="14">
        <f>MAX(AF56,AF20,AF21,AF22,AF23,AF26,AF24,AF28)</f>
        <v>1.4684052156469407</v>
      </c>
      <c r="AG108" s="14">
        <f>MAX(AG56,AG20,AG21,AG22,AG23,AG26,AG24,AG28)</f>
        <v>1.4381139489194497</v>
      </c>
      <c r="AH108" t="s">
        <v>33</v>
      </c>
    </row>
    <row r="109" spans="4:47" x14ac:dyDescent="0.2">
      <c r="D109" t="s">
        <v>36</v>
      </c>
      <c r="E109" s="14"/>
      <c r="F109" s="14"/>
      <c r="G109" s="14"/>
      <c r="H109" s="14"/>
      <c r="I109" s="14"/>
      <c r="J109" s="14"/>
      <c r="K109" s="14"/>
      <c r="L109" s="14"/>
      <c r="M109" s="14"/>
      <c r="N109" s="14"/>
      <c r="O109" s="3" t="s">
        <v>102</v>
      </c>
      <c r="P109" s="14"/>
      <c r="Q109" s="14"/>
      <c r="R109" s="14"/>
      <c r="S109" s="14">
        <f>S60</f>
        <v>1.2244897959183674</v>
      </c>
      <c r="T109" s="14">
        <f t="shared" ref="T109:AB109" si="154">T60</f>
        <v>1.1925465838509317</v>
      </c>
      <c r="U109" s="14">
        <f t="shared" si="154"/>
        <v>1.1622276029055691</v>
      </c>
      <c r="V109" s="14">
        <f t="shared" si="154"/>
        <v>1.1334120425029517</v>
      </c>
      <c r="W109" s="14">
        <f t="shared" si="154"/>
        <v>1.1059907834101383</v>
      </c>
      <c r="X109" s="14">
        <f t="shared" si="154"/>
        <v>1.0798650168728909</v>
      </c>
      <c r="Y109" s="14">
        <f t="shared" si="154"/>
        <v>1.054945054945055</v>
      </c>
      <c r="Z109" s="14">
        <f t="shared" si="154"/>
        <v>1.0311493018259936</v>
      </c>
      <c r="AA109" s="14">
        <f t="shared" si="154"/>
        <v>1.0084033613445378</v>
      </c>
      <c r="AB109" s="14">
        <f t="shared" si="154"/>
        <v>0.98663926002055502</v>
      </c>
      <c r="AC109" s="14">
        <f>AC60</f>
        <v>0.96579476861167013</v>
      </c>
      <c r="AD109" s="14">
        <f>AD60</f>
        <v>0.94581280788177347</v>
      </c>
      <c r="AE109" s="14">
        <f>AE60</f>
        <v>0.92664092664092657</v>
      </c>
      <c r="AF109" s="14">
        <f>AF60</f>
        <v>0.90823084200567639</v>
      </c>
      <c r="AG109" s="14">
        <f>AG60</f>
        <v>0.89053803339517612</v>
      </c>
      <c r="AH109" t="s">
        <v>36</v>
      </c>
    </row>
    <row r="110" spans="4:47" x14ac:dyDescent="0.2">
      <c r="M110" s="14"/>
      <c r="N110" s="14"/>
      <c r="O110" s="14"/>
      <c r="P110" s="14"/>
      <c r="Q110" s="14"/>
      <c r="R110" s="14"/>
      <c r="S110" s="14"/>
      <c r="T110" s="14"/>
      <c r="U110" s="14"/>
      <c r="V110" s="14"/>
      <c r="W110" s="14"/>
      <c r="X110" s="14"/>
      <c r="Y110" s="14"/>
      <c r="Z110" s="14"/>
      <c r="AA110" s="14"/>
      <c r="AB110" s="14"/>
      <c r="AC110" s="14"/>
      <c r="AD110" s="14"/>
      <c r="AE110" s="14"/>
      <c r="AF110" s="14"/>
      <c r="AG110" s="14"/>
    </row>
    <row r="111" spans="4:47" x14ac:dyDescent="0.2">
      <c r="E111" s="3">
        <f t="shared" ref="E111:H111" si="155">MAX(E103:E109)</f>
        <v>21.599999999999998</v>
      </c>
      <c r="F111" s="3">
        <f t="shared" si="155"/>
        <v>14.163934426229506</v>
      </c>
      <c r="G111" s="3">
        <f t="shared" si="155"/>
        <v>10.536585365853657</v>
      </c>
      <c r="H111" s="3">
        <f t="shared" si="155"/>
        <v>8.3883495145631066</v>
      </c>
      <c r="I111" s="3">
        <f>MAX(I103:I109)</f>
        <v>6.967741935483871</v>
      </c>
      <c r="J111" s="3">
        <f>MAX(J103:J109)</f>
        <v>5.9586206896551719</v>
      </c>
      <c r="K111" s="3">
        <f>MAX(K103:K109)</f>
        <v>5.2048192771084336</v>
      </c>
      <c r="L111" s="3">
        <f>MAX(L103:L109)</f>
        <v>4.6203208556149731</v>
      </c>
      <c r="M111" s="3">
        <f>MAX(M103:M109)</f>
        <v>4.1538461538461542</v>
      </c>
      <c r="N111" s="3">
        <f t="shared" ref="N111:AB111" si="156">MAX(N103:N109)</f>
        <v>3.6746411483253594</v>
      </c>
      <c r="O111" s="3">
        <f t="shared" si="156"/>
        <v>3.339130434782609</v>
      </c>
      <c r="P111" s="3">
        <f t="shared" si="156"/>
        <v>3.0597609561752992</v>
      </c>
      <c r="Q111" s="3">
        <f t="shared" si="156"/>
        <v>2.8363636363636364</v>
      </c>
      <c r="R111" s="3">
        <f t="shared" si="156"/>
        <v>2.5892116182572611</v>
      </c>
      <c r="S111" s="3">
        <f t="shared" si="156"/>
        <v>2.4705882352941178</v>
      </c>
      <c r="T111" s="3">
        <f t="shared" si="156"/>
        <v>2.4031209362808843</v>
      </c>
      <c r="U111" s="3">
        <f t="shared" si="156"/>
        <v>2.339240506329114</v>
      </c>
      <c r="V111" s="3">
        <f t="shared" si="156"/>
        <v>2.2786683107274972</v>
      </c>
      <c r="W111" s="3">
        <f t="shared" si="156"/>
        <v>2.2211538461538463</v>
      </c>
      <c r="X111" s="3">
        <f t="shared" si="156"/>
        <v>2.1664712778429074</v>
      </c>
      <c r="Y111" s="3">
        <f t="shared" si="156"/>
        <v>2.1144164759725403</v>
      </c>
      <c r="Z111" s="3">
        <f t="shared" si="156"/>
        <v>2.0648044692737431</v>
      </c>
      <c r="AA111" s="3">
        <f t="shared" si="156"/>
        <v>2.017467248908297</v>
      </c>
      <c r="AB111" s="3">
        <f t="shared" si="156"/>
        <v>1.9722518676627536</v>
      </c>
      <c r="AC111" s="3">
        <f>MAX(AC103:AC109)</f>
        <v>1.9290187891440502</v>
      </c>
      <c r="AD111" s="3">
        <f>MAX(AD103:AD109)</f>
        <v>1.8876404494382024</v>
      </c>
      <c r="AE111" s="3">
        <f>MAX(AE103:AE109)</f>
        <v>1.8479999999999999</v>
      </c>
      <c r="AF111" s="3">
        <f>MAX(AF103:AF109)</f>
        <v>1.8099902056807049</v>
      </c>
      <c r="AG111" s="3">
        <f>MAX(AG103:AG109)</f>
        <v>1.7735124760076773</v>
      </c>
    </row>
    <row r="112" spans="4:47" x14ac:dyDescent="0.2">
      <c r="E112" s="199" t="str">
        <f>VLOOKUP(E111,E103:$AH109,E113,FALSE)</f>
        <v>Truck 19</v>
      </c>
      <c r="F112" s="199" t="str">
        <f>VLOOKUP(F111,F103:$AH109,F113,FALSE)</f>
        <v>Truck 19</v>
      </c>
      <c r="G112" s="199" t="str">
        <f>VLOOKUP(G111,G103:$AH109,G113,FALSE)</f>
        <v>Truck 19</v>
      </c>
      <c r="H112" s="199" t="str">
        <f>VLOOKUP(H111,H103:$AH109,H113,FALSE)</f>
        <v>Truck 19</v>
      </c>
      <c r="I112" s="165" t="str">
        <f>VLOOKUP(I111,I103:$AH109,I113,FALSE)</f>
        <v>Truck 19</v>
      </c>
      <c r="J112" s="199" t="str">
        <f>VLOOKUP(J111,J103:$AH109,J113,FALSE)</f>
        <v>Truck 19</v>
      </c>
      <c r="K112" s="165" t="str">
        <f>VLOOKUP(K111,K103:$AH109,K113,FALSE)</f>
        <v>Truck 19</v>
      </c>
      <c r="L112" s="199" t="str">
        <f>VLOOKUP(L111,L103:$AH109,L113,FALSE)</f>
        <v>Truck 19</v>
      </c>
      <c r="M112" s="71" t="str">
        <f>VLOOKUP(M111,M103:$AH109,M113,FALSE)</f>
        <v>Truck 19</v>
      </c>
      <c r="N112" s="71" t="str">
        <f>VLOOKUP(N111,N103:$AH109,N113,FALSE)</f>
        <v>Truck 19</v>
      </c>
      <c r="O112" s="71" t="str">
        <f>VLOOKUP(O111,O103:$AH109,O113,FALSE)</f>
        <v>Truck 19</v>
      </c>
      <c r="P112" s="71" t="str">
        <f>VLOOKUP(P111,P103:$AH109,P113,FALSE)</f>
        <v>Truck 19</v>
      </c>
      <c r="Q112" s="71" t="str">
        <f>VLOOKUP(Q111,Q103:$AH109,Q113,FALSE)</f>
        <v>Truck 22</v>
      </c>
      <c r="R112" s="71" t="str">
        <f>VLOOKUP(R111,R103:$AH109,R113,FALSE)</f>
        <v>Truck 22</v>
      </c>
      <c r="S112" s="71" t="str">
        <f>VLOOKUP(S111,S103:$AH109,S113,FALSE)</f>
        <v>Truck 23</v>
      </c>
      <c r="T112" s="71" t="str">
        <f>VLOOKUP(T111,T103:$AH109,T113,FALSE)</f>
        <v>Truck 23</v>
      </c>
      <c r="U112" s="71" t="str">
        <f>VLOOKUP(U111,U103:$AH109,U113,FALSE)</f>
        <v>Truck 23</v>
      </c>
      <c r="V112" s="71" t="str">
        <f>VLOOKUP(V111,V103:$AH109,V113,FALSE)</f>
        <v>Truck 23</v>
      </c>
      <c r="W112" s="71" t="str">
        <f>VLOOKUP(W111,W103:$AH109,W113,FALSE)</f>
        <v>Truck 23</v>
      </c>
      <c r="X112" s="71" t="str">
        <f>VLOOKUP(X111,X103:$AH109,X113,FALSE)</f>
        <v>Truck 23</v>
      </c>
      <c r="Y112" s="71" t="str">
        <f>VLOOKUP(Y111,Y103:$AH109,Y113,FALSE)</f>
        <v>Truck 23</v>
      </c>
      <c r="Z112" s="71" t="str">
        <f>VLOOKUP(Z111,Z103:$AH109,Z113,FALSE)</f>
        <v>Truck 23</v>
      </c>
      <c r="AA112" s="71" t="str">
        <f>VLOOKUP(AA111,AA103:$AH109,AA113,FALSE)</f>
        <v>Truck 23</v>
      </c>
      <c r="AB112" s="64" t="str">
        <f>VLOOKUP(AB111,AB103:$AH109,AB113,FALSE)</f>
        <v>Truck 23</v>
      </c>
      <c r="AC112" s="132" t="str">
        <f>VLOOKUP(AC111,AC103:$AH109,AC113,FALSE)</f>
        <v>Truck 23</v>
      </c>
      <c r="AD112" s="132" t="str">
        <f>VLOOKUP(AD111,AD103:$AH109,AD113,FALSE)</f>
        <v>Truck 23</v>
      </c>
      <c r="AE112" s="132" t="str">
        <f>VLOOKUP(AE111,AE103:$AH109,AE113,FALSE)</f>
        <v>Truck 23</v>
      </c>
      <c r="AF112" s="132" t="str">
        <f>VLOOKUP(AF111,AF103:$AH109,AF113,FALSE)</f>
        <v>Truck 23</v>
      </c>
      <c r="AG112" s="132" t="str">
        <f>VLOOKUP(AG111,AG103:$AH109,AG113,FALSE)</f>
        <v>Truck 23</v>
      </c>
    </row>
    <row r="113" spans="2:36" x14ac:dyDescent="0.2">
      <c r="E113" s="222">
        <f t="shared" ref="E113:AE113" si="157">F113+1</f>
        <v>30</v>
      </c>
      <c r="F113" s="222">
        <f t="shared" si="157"/>
        <v>29</v>
      </c>
      <c r="G113" s="222">
        <f t="shared" si="157"/>
        <v>28</v>
      </c>
      <c r="H113" s="222">
        <f t="shared" si="157"/>
        <v>27</v>
      </c>
      <c r="I113" s="222">
        <f t="shared" si="157"/>
        <v>26</v>
      </c>
      <c r="J113" s="222">
        <f t="shared" si="157"/>
        <v>25</v>
      </c>
      <c r="K113" s="222">
        <f t="shared" si="157"/>
        <v>24</v>
      </c>
      <c r="L113" s="222">
        <f t="shared" si="157"/>
        <v>23</v>
      </c>
      <c r="M113" s="222">
        <f t="shared" si="157"/>
        <v>22</v>
      </c>
      <c r="N113" s="222">
        <f t="shared" si="157"/>
        <v>21</v>
      </c>
      <c r="O113" s="222">
        <f t="shared" si="157"/>
        <v>20</v>
      </c>
      <c r="P113" s="222">
        <f t="shared" si="157"/>
        <v>19</v>
      </c>
      <c r="Q113" s="222">
        <f t="shared" si="157"/>
        <v>18</v>
      </c>
      <c r="R113" s="222">
        <f t="shared" si="157"/>
        <v>17</v>
      </c>
      <c r="S113" s="222">
        <f t="shared" si="157"/>
        <v>16</v>
      </c>
      <c r="T113" s="222">
        <f t="shared" si="157"/>
        <v>15</v>
      </c>
      <c r="U113" s="222">
        <f t="shared" si="157"/>
        <v>14</v>
      </c>
      <c r="V113" s="222">
        <f t="shared" si="157"/>
        <v>13</v>
      </c>
      <c r="W113" s="222">
        <f t="shared" si="157"/>
        <v>12</v>
      </c>
      <c r="X113" s="222">
        <f t="shared" si="157"/>
        <v>11</v>
      </c>
      <c r="Y113" s="222">
        <f t="shared" si="157"/>
        <v>10</v>
      </c>
      <c r="Z113" s="222">
        <f t="shared" si="157"/>
        <v>9</v>
      </c>
      <c r="AA113" s="222">
        <f t="shared" si="157"/>
        <v>8</v>
      </c>
      <c r="AB113" s="222">
        <f t="shared" si="157"/>
        <v>7</v>
      </c>
      <c r="AC113" s="222">
        <f t="shared" si="157"/>
        <v>6</v>
      </c>
      <c r="AD113" s="222">
        <f t="shared" si="157"/>
        <v>5</v>
      </c>
      <c r="AE113" s="222">
        <f t="shared" si="157"/>
        <v>4</v>
      </c>
      <c r="AF113" s="132">
        <f>AG113+1</f>
        <v>3</v>
      </c>
      <c r="AG113" s="132">
        <v>2</v>
      </c>
    </row>
    <row r="114" spans="2:36" x14ac:dyDescent="0.2">
      <c r="M114" s="132"/>
      <c r="N114" s="132"/>
      <c r="O114" s="132"/>
      <c r="P114" s="132"/>
      <c r="Q114" s="132"/>
      <c r="R114" s="132"/>
      <c r="S114" s="132"/>
      <c r="T114" s="132"/>
      <c r="U114" s="132"/>
      <c r="V114" s="132"/>
      <c r="W114" s="132"/>
      <c r="X114" s="132"/>
      <c r="Y114" s="132"/>
      <c r="Z114" s="132"/>
      <c r="AA114" s="132"/>
      <c r="AB114" s="132"/>
      <c r="AC114" s="132"/>
      <c r="AD114" s="132"/>
      <c r="AE114" s="132"/>
      <c r="AF114" s="132"/>
      <c r="AG114" s="132"/>
    </row>
    <row r="115" spans="2:36" x14ac:dyDescent="0.2">
      <c r="D115" s="298" t="s">
        <v>130</v>
      </c>
      <c r="E115" s="298"/>
      <c r="F115" s="298"/>
      <c r="G115" s="298"/>
      <c r="H115" s="298"/>
      <c r="I115" s="298"/>
      <c r="J115" s="298"/>
      <c r="K115" s="298"/>
      <c r="L115" s="298"/>
      <c r="M115" s="298"/>
      <c r="N115" s="132"/>
      <c r="O115" s="132"/>
      <c r="P115" s="132"/>
      <c r="Q115" s="132"/>
      <c r="R115" s="132"/>
      <c r="S115" s="132"/>
      <c r="T115" s="132"/>
      <c r="U115" s="132"/>
      <c r="V115" s="132"/>
      <c r="W115" s="132"/>
      <c r="X115" s="132"/>
      <c r="Y115" s="132"/>
      <c r="Z115" s="132"/>
      <c r="AA115" s="132"/>
      <c r="AB115" s="132"/>
      <c r="AC115" s="132"/>
      <c r="AD115" s="132"/>
      <c r="AE115" s="132"/>
      <c r="AF115" s="132"/>
      <c r="AG115" s="132"/>
    </row>
    <row r="116" spans="2:36" x14ac:dyDescent="0.2">
      <c r="M116" s="14"/>
      <c r="N116" s="132"/>
      <c r="O116" s="132"/>
      <c r="P116" s="132"/>
      <c r="Q116" s="132"/>
      <c r="R116" s="132"/>
      <c r="S116" s="132"/>
      <c r="T116" s="132"/>
      <c r="U116" s="132"/>
      <c r="V116" s="132"/>
      <c r="W116" s="132"/>
      <c r="X116" s="132"/>
      <c r="Y116" s="132"/>
      <c r="Z116" s="132"/>
      <c r="AA116" s="132"/>
      <c r="AB116" s="132"/>
      <c r="AC116" s="132"/>
      <c r="AD116" s="132"/>
      <c r="AE116" s="132"/>
      <c r="AF116" s="132"/>
      <c r="AG116" s="132"/>
    </row>
    <row r="117" spans="2:36" x14ac:dyDescent="0.2">
      <c r="D117" t="s">
        <v>131</v>
      </c>
      <c r="E117" s="14">
        <f t="shared" ref="E117:H117" si="158">MAX(E61,E31,E30)</f>
        <v>38.4</v>
      </c>
      <c r="F117" s="14">
        <f t="shared" si="158"/>
        <v>25.180327868852455</v>
      </c>
      <c r="G117" s="14">
        <f t="shared" si="158"/>
        <v>18.73170731707317</v>
      </c>
      <c r="H117" s="14">
        <f t="shared" si="158"/>
        <v>14.9126213592233</v>
      </c>
      <c r="I117" s="14">
        <f>MAX(I61,I31,I30)</f>
        <v>12.387096774193548</v>
      </c>
      <c r="J117" s="14">
        <f>MAX(J61,J31,J30)</f>
        <v>10.593103448275862</v>
      </c>
      <c r="K117" s="14">
        <f>MAX(K61,K31,K30)</f>
        <v>9.2530120481927707</v>
      </c>
      <c r="L117" s="14">
        <f>MAX(L61,L31,L30)</f>
        <v>8.2139037433155071</v>
      </c>
      <c r="M117" s="14">
        <f>MAX(M61,M31,M30)</f>
        <v>7.384615384615385</v>
      </c>
      <c r="N117" s="14">
        <f t="shared" ref="N117:AB117" si="159">MAX(N61,N31,N30)</f>
        <v>6.1440000000000001</v>
      </c>
      <c r="O117" s="14">
        <f t="shared" si="159"/>
        <v>5.2602739726027403</v>
      </c>
      <c r="P117" s="14">
        <f t="shared" si="159"/>
        <v>4.5988023952095807</v>
      </c>
      <c r="Q117" s="14">
        <f t="shared" si="159"/>
        <v>4.085106382978724</v>
      </c>
      <c r="R117" s="14">
        <f t="shared" si="159"/>
        <v>3.3391304347826085</v>
      </c>
      <c r="S117" s="14">
        <f t="shared" si="159"/>
        <v>2.8235294117647056</v>
      </c>
      <c r="T117" s="14">
        <f t="shared" si="159"/>
        <v>2.4458598726114649</v>
      </c>
      <c r="U117" s="14">
        <f t="shared" si="159"/>
        <v>2.2196531791907512</v>
      </c>
      <c r="V117" s="14">
        <f t="shared" si="159"/>
        <v>2.0926430517711174</v>
      </c>
      <c r="W117" s="14">
        <f t="shared" si="159"/>
        <v>1.9793814432989694</v>
      </c>
      <c r="X117" s="14">
        <f t="shared" si="159"/>
        <v>1.877750611246944</v>
      </c>
      <c r="Y117" s="14">
        <f t="shared" si="159"/>
        <v>1.7860465116279072</v>
      </c>
      <c r="Z117" s="14">
        <f t="shared" si="159"/>
        <v>1.7028824833702885</v>
      </c>
      <c r="AA117" s="14">
        <f t="shared" si="159"/>
        <v>1.6271186440677967</v>
      </c>
      <c r="AB117" s="14">
        <f t="shared" si="159"/>
        <v>1.5578093306288034</v>
      </c>
      <c r="AC117" s="14">
        <f>MAX(AC61,AC31,AC30)</f>
        <v>1.4941634241245139</v>
      </c>
      <c r="AD117" s="14">
        <f>MAX(AD61,AD31,AD30)</f>
        <v>1.4355140186915889</v>
      </c>
      <c r="AE117" s="14">
        <f>MAX(AE61,AE31,AE30)</f>
        <v>1.3812949640287768</v>
      </c>
      <c r="AF117" s="14">
        <f>MAX(AF61,AF31,AF30)</f>
        <v>1.3310225303292893</v>
      </c>
      <c r="AG117" s="14">
        <f>MAX(AG61,AG31,AG30)</f>
        <v>1.2842809364548495</v>
      </c>
    </row>
    <row r="118" spans="2:36" x14ac:dyDescent="0.2">
      <c r="M118" s="14"/>
      <c r="N118" s="14"/>
      <c r="O118" s="14"/>
      <c r="P118" s="14"/>
      <c r="Q118" s="14"/>
      <c r="R118" s="14"/>
      <c r="S118" s="14"/>
      <c r="T118" s="14"/>
      <c r="U118" s="14"/>
      <c r="V118" s="14"/>
      <c r="W118" s="14"/>
      <c r="X118" s="14"/>
      <c r="Y118" s="14"/>
      <c r="Z118" s="14"/>
      <c r="AA118" s="14"/>
      <c r="AB118" s="14"/>
      <c r="AC118" s="14"/>
      <c r="AD118" s="14"/>
      <c r="AE118" s="14"/>
      <c r="AF118" s="14"/>
      <c r="AG118" s="14"/>
    </row>
    <row r="119" spans="2:36" x14ac:dyDescent="0.2">
      <c r="B119" s="8" t="s">
        <v>46</v>
      </c>
      <c r="M119" s="14"/>
      <c r="N119" s="14"/>
      <c r="O119" s="14"/>
      <c r="P119" s="14"/>
      <c r="Q119" s="14"/>
      <c r="R119" s="14"/>
      <c r="S119" s="14"/>
      <c r="T119" s="14"/>
      <c r="U119" s="14"/>
      <c r="V119" s="14"/>
      <c r="W119" s="14"/>
      <c r="X119" s="14"/>
      <c r="Y119" s="14"/>
      <c r="Z119" s="14"/>
      <c r="AA119" s="14"/>
      <c r="AB119" s="14"/>
      <c r="AC119" s="14"/>
      <c r="AD119" s="14"/>
      <c r="AE119" s="14"/>
      <c r="AF119" s="14"/>
      <c r="AG119" s="14"/>
      <c r="AH119" s="30"/>
    </row>
    <row r="120" spans="2:36" x14ac:dyDescent="0.2">
      <c r="M120" s="14"/>
      <c r="N120" s="14"/>
      <c r="O120" s="14"/>
      <c r="P120" s="14"/>
      <c r="Q120" s="14"/>
      <c r="R120" s="14"/>
      <c r="S120" s="14"/>
      <c r="T120" s="14"/>
      <c r="U120" s="14"/>
      <c r="V120" s="14"/>
      <c r="W120" s="14"/>
      <c r="X120" s="14"/>
      <c r="Y120" s="14"/>
      <c r="Z120" s="14"/>
      <c r="AA120" s="14"/>
      <c r="AB120" s="14"/>
      <c r="AC120" s="14"/>
      <c r="AD120" s="14"/>
      <c r="AE120" s="14"/>
      <c r="AF120" s="14"/>
      <c r="AG120" s="14"/>
      <c r="AH120" s="30"/>
    </row>
    <row r="121" spans="2:36" x14ac:dyDescent="0.2">
      <c r="B121" s="7"/>
      <c r="C121" s="7"/>
      <c r="D121" s="233" t="s">
        <v>45</v>
      </c>
      <c r="E121" s="225">
        <f t="shared" ref="E121:J121" si="160">MAX(E77,E98,E111)</f>
        <v>21.599999999999998</v>
      </c>
      <c r="F121" s="225">
        <f t="shared" si="160"/>
        <v>14.163934426229506</v>
      </c>
      <c r="G121" s="225">
        <f t="shared" si="160"/>
        <v>10.536585365853657</v>
      </c>
      <c r="H121" s="225">
        <f t="shared" si="160"/>
        <v>8.3883495145631066</v>
      </c>
      <c r="I121" s="225">
        <f t="shared" si="160"/>
        <v>6.967741935483871</v>
      </c>
      <c r="J121" s="225">
        <f t="shared" si="160"/>
        <v>5.9586206896551719</v>
      </c>
      <c r="K121" s="225">
        <f>MAX(K77,K98,K111)</f>
        <v>5.2048192771084336</v>
      </c>
      <c r="L121" s="225">
        <f t="shared" ref="L121:AG121" si="161">MAX(L77,L98,L111)</f>
        <v>4.6203208556149731</v>
      </c>
      <c r="M121" s="225">
        <f t="shared" si="161"/>
        <v>4.1538461538461542</v>
      </c>
      <c r="N121" s="225">
        <f t="shared" si="161"/>
        <v>3.6746411483253594</v>
      </c>
      <c r="O121" s="225">
        <f t="shared" si="161"/>
        <v>3.4005449591280654</v>
      </c>
      <c r="P121" s="225">
        <f t="shared" si="161"/>
        <v>3.3059602649006625</v>
      </c>
      <c r="Q121" s="225">
        <f t="shared" si="161"/>
        <v>3.2164948453608244</v>
      </c>
      <c r="R121" s="225">
        <f t="shared" si="161"/>
        <v>3.0513447432762835</v>
      </c>
      <c r="S121" s="225">
        <f t="shared" si="161"/>
        <v>2.9023255813953486</v>
      </c>
      <c r="T121" s="225">
        <f t="shared" si="161"/>
        <v>2.7671840354767183</v>
      </c>
      <c r="U121" s="225">
        <f t="shared" si="161"/>
        <v>2.6440677966101696</v>
      </c>
      <c r="V121" s="225">
        <f t="shared" si="161"/>
        <v>2.5314401622718057</v>
      </c>
      <c r="W121" s="225">
        <f t="shared" si="161"/>
        <v>2.4280155642023349</v>
      </c>
      <c r="X121" s="225">
        <f t="shared" si="161"/>
        <v>2.3327102803738322</v>
      </c>
      <c r="Y121" s="225">
        <f t="shared" si="161"/>
        <v>2.2446043165467628</v>
      </c>
      <c r="Z121" s="225">
        <f t="shared" si="161"/>
        <v>2.1758083832335333</v>
      </c>
      <c r="AA121" s="225">
        <f t="shared" si="161"/>
        <v>2.1224299065420564</v>
      </c>
      <c r="AB121" s="225">
        <f t="shared" si="161"/>
        <v>2.0716077537058153</v>
      </c>
      <c r="AC121" s="225">
        <f t="shared" si="161"/>
        <v>2.0231625835189311</v>
      </c>
      <c r="AD121" s="225">
        <f t="shared" si="161"/>
        <v>1.9769314472252451</v>
      </c>
      <c r="AE121" s="225">
        <f t="shared" si="161"/>
        <v>1.9327659574468083</v>
      </c>
      <c r="AF121" s="225">
        <f t="shared" si="161"/>
        <v>1.8905306971904265</v>
      </c>
      <c r="AG121" s="225">
        <f t="shared" si="161"/>
        <v>1.8501018329938899</v>
      </c>
      <c r="AH121" s="225"/>
      <c r="AI121" s="7"/>
      <c r="AJ121" s="7"/>
    </row>
    <row r="122" spans="2:36" x14ac:dyDescent="0.2">
      <c r="B122" s="7"/>
      <c r="C122" s="7"/>
      <c r="D122" s="233" t="s">
        <v>5</v>
      </c>
      <c r="E122" s="225">
        <f t="shared" ref="E122:L122" si="162">13/3.5</f>
        <v>3.7142857142857144</v>
      </c>
      <c r="F122" s="225">
        <f t="shared" si="162"/>
        <v>3.7142857142857144</v>
      </c>
      <c r="G122" s="225">
        <f t="shared" si="162"/>
        <v>3.7142857142857144</v>
      </c>
      <c r="H122" s="225">
        <f t="shared" si="162"/>
        <v>3.7142857142857144</v>
      </c>
      <c r="I122" s="225">
        <f t="shared" si="162"/>
        <v>3.7142857142857144</v>
      </c>
      <c r="J122" s="225">
        <f t="shared" si="162"/>
        <v>3.7142857142857144</v>
      </c>
      <c r="K122" s="225">
        <f t="shared" si="162"/>
        <v>3.7142857142857144</v>
      </c>
      <c r="L122" s="225">
        <f t="shared" si="162"/>
        <v>3.7142857142857144</v>
      </c>
      <c r="M122" s="225">
        <f t="shared" ref="M122:AG122" si="163">13/3.5</f>
        <v>3.7142857142857144</v>
      </c>
      <c r="N122" s="225">
        <f t="shared" si="163"/>
        <v>3.7142857142857144</v>
      </c>
      <c r="O122" s="225">
        <f t="shared" si="163"/>
        <v>3.7142857142857144</v>
      </c>
      <c r="P122" s="225">
        <f t="shared" si="163"/>
        <v>3.7142857142857144</v>
      </c>
      <c r="Q122" s="225">
        <f t="shared" si="163"/>
        <v>3.7142857142857144</v>
      </c>
      <c r="R122" s="225">
        <f t="shared" si="163"/>
        <v>3.7142857142857144</v>
      </c>
      <c r="S122" s="225">
        <f t="shared" si="163"/>
        <v>3.7142857142857144</v>
      </c>
      <c r="T122" s="225">
        <f t="shared" si="163"/>
        <v>3.7142857142857144</v>
      </c>
      <c r="U122" s="225">
        <f t="shared" si="163"/>
        <v>3.7142857142857144</v>
      </c>
      <c r="V122" s="225">
        <f t="shared" si="163"/>
        <v>3.7142857142857144</v>
      </c>
      <c r="W122" s="225">
        <f t="shared" si="163"/>
        <v>3.7142857142857144</v>
      </c>
      <c r="X122" s="225">
        <f t="shared" si="163"/>
        <v>3.7142857142857144</v>
      </c>
      <c r="Y122" s="225">
        <f t="shared" si="163"/>
        <v>3.7142857142857144</v>
      </c>
      <c r="Z122" s="225">
        <f t="shared" si="163"/>
        <v>3.7142857142857144</v>
      </c>
      <c r="AA122" s="225">
        <f t="shared" si="163"/>
        <v>3.7142857142857144</v>
      </c>
      <c r="AB122" s="225">
        <f t="shared" si="163"/>
        <v>3.7142857142857144</v>
      </c>
      <c r="AC122" s="225">
        <f t="shared" si="163"/>
        <v>3.7142857142857144</v>
      </c>
      <c r="AD122" s="225">
        <f t="shared" si="163"/>
        <v>3.7142857142857144</v>
      </c>
      <c r="AE122" s="225">
        <f t="shared" si="163"/>
        <v>3.7142857142857144</v>
      </c>
      <c r="AF122" s="225">
        <f t="shared" si="163"/>
        <v>3.7142857142857144</v>
      </c>
      <c r="AG122" s="225">
        <f t="shared" si="163"/>
        <v>3.7142857142857144</v>
      </c>
      <c r="AH122" s="225"/>
      <c r="AI122" s="7"/>
      <c r="AJ122" s="7"/>
    </row>
    <row r="123" spans="2:36" x14ac:dyDescent="0.2">
      <c r="B123" s="7"/>
      <c r="C123" s="7"/>
      <c r="D123" s="7"/>
      <c r="E123" s="7"/>
      <c r="F123" s="7"/>
      <c r="G123" s="7"/>
      <c r="H123" s="7"/>
      <c r="I123" s="7"/>
      <c r="J123" s="7"/>
      <c r="K123" s="223"/>
      <c r="L123" s="223"/>
      <c r="M123" s="223"/>
      <c r="N123" s="223"/>
      <c r="O123" s="223"/>
      <c r="P123" s="223"/>
      <c r="Q123" s="223"/>
      <c r="R123" s="223"/>
      <c r="S123" s="223"/>
      <c r="T123" s="223"/>
      <c r="U123" s="223"/>
      <c r="V123" s="223"/>
      <c r="W123" s="223"/>
      <c r="X123" s="223"/>
      <c r="Y123" s="223"/>
      <c r="Z123" s="223"/>
      <c r="AA123" s="223"/>
      <c r="AB123" s="223"/>
      <c r="AC123" s="223"/>
      <c r="AD123" s="223"/>
      <c r="AE123" s="223"/>
      <c r="AF123" s="223"/>
      <c r="AG123" s="223"/>
      <c r="AH123" s="223"/>
      <c r="AI123" s="7"/>
      <c r="AJ123" s="7"/>
    </row>
    <row r="124" spans="2:36" x14ac:dyDescent="0.2">
      <c r="B124" s="7"/>
      <c r="C124" s="7"/>
      <c r="D124" s="7"/>
      <c r="E124" s="234">
        <f t="shared" ref="E124:AG124" si="164">(E122/E121-1)</f>
        <v>-0.82804232804232802</v>
      </c>
      <c r="F124" s="234">
        <f t="shared" si="164"/>
        <v>-0.73776455026455023</v>
      </c>
      <c r="G124" s="234">
        <f t="shared" si="164"/>
        <v>-0.64748677248677244</v>
      </c>
      <c r="H124" s="234">
        <f t="shared" si="164"/>
        <v>-0.55720899470899465</v>
      </c>
      <c r="I124" s="234">
        <f t="shared" si="164"/>
        <v>-0.46693121693121686</v>
      </c>
      <c r="J124" s="234">
        <f t="shared" si="164"/>
        <v>-0.37665343915343907</v>
      </c>
      <c r="K124" s="234">
        <f t="shared" si="164"/>
        <v>-0.28637566137566128</v>
      </c>
      <c r="L124" s="234">
        <f t="shared" si="164"/>
        <v>-0.19609788359788349</v>
      </c>
      <c r="M124" s="234">
        <f t="shared" si="164"/>
        <v>-0.10582010582010581</v>
      </c>
      <c r="N124" s="234">
        <f t="shared" si="164"/>
        <v>1.0788690476190466E-2</v>
      </c>
      <c r="O124" s="234">
        <f t="shared" si="164"/>
        <v>9.2261904761904878E-2</v>
      </c>
      <c r="P124" s="234">
        <f t="shared" ref="P124" si="165">(P122/P121-1)</f>
        <v>0.12351190476190466</v>
      </c>
      <c r="Q124" s="234">
        <f t="shared" si="164"/>
        <v>0.15476190476190488</v>
      </c>
      <c r="R124" s="234">
        <f t="shared" si="164"/>
        <v>0.21726190476190488</v>
      </c>
      <c r="S124" s="234">
        <f t="shared" si="164"/>
        <v>0.27976190476190488</v>
      </c>
      <c r="T124" s="234">
        <f t="shared" si="164"/>
        <v>0.34226190476190488</v>
      </c>
      <c r="U124" s="234">
        <f t="shared" si="164"/>
        <v>0.40476190476190488</v>
      </c>
      <c r="V124" s="234">
        <f t="shared" si="164"/>
        <v>0.46726190476190466</v>
      </c>
      <c r="W124" s="234">
        <f t="shared" si="164"/>
        <v>0.52976190476190466</v>
      </c>
      <c r="X124" s="234">
        <f t="shared" si="164"/>
        <v>0.59226190476190443</v>
      </c>
      <c r="Y124" s="234">
        <f t="shared" si="164"/>
        <v>0.65476190476190466</v>
      </c>
      <c r="Z124" s="234">
        <f t="shared" si="164"/>
        <v>0.70708309743976816</v>
      </c>
      <c r="AA124" s="234">
        <f t="shared" si="164"/>
        <v>0.75001572623765478</v>
      </c>
      <c r="AB124" s="234">
        <f t="shared" si="164"/>
        <v>0.7929483550355414</v>
      </c>
      <c r="AC124" s="234">
        <f t="shared" si="164"/>
        <v>0.83588098383342757</v>
      </c>
      <c r="AD124" s="234">
        <f t="shared" si="164"/>
        <v>0.87881361263131397</v>
      </c>
      <c r="AE124" s="234">
        <f t="shared" si="164"/>
        <v>0.92174624142920081</v>
      </c>
      <c r="AF124" s="234">
        <f t="shared" si="164"/>
        <v>0.96467887022708698</v>
      </c>
      <c r="AG124" s="234">
        <f t="shared" si="164"/>
        <v>1.0076114990249736</v>
      </c>
      <c r="AH124" s="234"/>
      <c r="AI124" s="7"/>
      <c r="AJ124" s="7"/>
    </row>
    <row r="125" spans="2:36" x14ac:dyDescent="0.2">
      <c r="M125" s="30"/>
      <c r="N125" s="30"/>
      <c r="O125" s="30"/>
      <c r="P125" s="30"/>
      <c r="Q125" s="30"/>
      <c r="R125" s="30"/>
      <c r="S125" s="30"/>
      <c r="T125" s="30"/>
      <c r="U125" s="30"/>
      <c r="V125" s="30"/>
      <c r="W125" s="30"/>
      <c r="X125" s="30"/>
      <c r="Y125" s="30"/>
      <c r="Z125" s="30"/>
      <c r="AA125" s="30"/>
      <c r="AB125" s="30"/>
      <c r="AC125" s="132"/>
      <c r="AD125" s="132"/>
      <c r="AE125" s="132"/>
      <c r="AF125" s="132"/>
      <c r="AG125" s="132"/>
    </row>
    <row r="126" spans="2:36" x14ac:dyDescent="0.2">
      <c r="D126" s="71"/>
      <c r="E126" s="199"/>
      <c r="F126" s="199"/>
      <c r="G126" s="199"/>
      <c r="H126" s="199"/>
      <c r="I126" s="165"/>
      <c r="J126" s="199"/>
      <c r="K126" s="165"/>
      <c r="L126" s="199"/>
      <c r="M126" s="10" t="s">
        <v>55</v>
      </c>
      <c r="N126" s="71"/>
      <c r="O126" s="71"/>
      <c r="P126" s="71"/>
      <c r="Q126" s="71"/>
      <c r="R126" s="71"/>
      <c r="S126" s="71"/>
      <c r="T126" s="71"/>
      <c r="U126" s="71"/>
      <c r="V126" s="71"/>
      <c r="W126" s="71"/>
      <c r="X126" s="71"/>
      <c r="Y126" s="71"/>
      <c r="Z126" s="71"/>
      <c r="AA126" s="71"/>
      <c r="AB126" s="71"/>
      <c r="AC126" s="132"/>
      <c r="AD126" s="132"/>
      <c r="AE126" s="132"/>
      <c r="AF126" s="132"/>
      <c r="AG126" s="132"/>
    </row>
    <row r="127" spans="2:36" x14ac:dyDescent="0.2">
      <c r="D127" s="12" t="s">
        <v>58</v>
      </c>
      <c r="E127" s="12">
        <v>0</v>
      </c>
      <c r="F127" s="12">
        <v>0.25</v>
      </c>
      <c r="G127" s="12">
        <v>0.5</v>
      </c>
      <c r="H127" s="12">
        <v>0.75</v>
      </c>
      <c r="I127" s="12">
        <v>1</v>
      </c>
      <c r="J127" s="12">
        <v>1.25</v>
      </c>
      <c r="K127" s="12">
        <v>1.5</v>
      </c>
      <c r="L127" s="12">
        <v>1.75</v>
      </c>
      <c r="M127" s="12">
        <v>2</v>
      </c>
      <c r="N127" s="12">
        <f t="shared" ref="N127:AB127" si="166">N11</f>
        <v>2.5</v>
      </c>
      <c r="O127" s="12">
        <f t="shared" si="166"/>
        <v>3</v>
      </c>
      <c r="P127" s="12">
        <f t="shared" si="166"/>
        <v>3.5</v>
      </c>
      <c r="Q127" s="12">
        <f t="shared" si="166"/>
        <v>4</v>
      </c>
      <c r="R127" s="12">
        <f t="shared" si="166"/>
        <v>5</v>
      </c>
      <c r="S127" s="12">
        <f t="shared" si="166"/>
        <v>6</v>
      </c>
      <c r="T127" s="12">
        <f t="shared" si="166"/>
        <v>7</v>
      </c>
      <c r="U127" s="12">
        <f t="shared" si="166"/>
        <v>8</v>
      </c>
      <c r="V127" s="12">
        <f t="shared" si="166"/>
        <v>9</v>
      </c>
      <c r="W127" s="12">
        <f t="shared" si="166"/>
        <v>10</v>
      </c>
      <c r="X127" s="12">
        <f t="shared" si="166"/>
        <v>11</v>
      </c>
      <c r="Y127" s="12">
        <f t="shared" si="166"/>
        <v>12</v>
      </c>
      <c r="Z127" s="12">
        <f t="shared" si="166"/>
        <v>13</v>
      </c>
      <c r="AA127" s="12">
        <f t="shared" si="166"/>
        <v>14</v>
      </c>
      <c r="AB127" s="12">
        <f t="shared" si="166"/>
        <v>15</v>
      </c>
      <c r="AC127" s="12">
        <f>AC11</f>
        <v>16</v>
      </c>
      <c r="AD127" s="12">
        <f>AD11</f>
        <v>17</v>
      </c>
      <c r="AE127" s="12">
        <f>AE11</f>
        <v>18</v>
      </c>
      <c r="AF127" s="12">
        <f>AF11</f>
        <v>19</v>
      </c>
      <c r="AG127" s="12">
        <f>AG11</f>
        <v>20</v>
      </c>
    </row>
    <row r="128" spans="2:36" x14ac:dyDescent="0.2">
      <c r="D128" s="290" t="s">
        <v>130</v>
      </c>
      <c r="E128" s="11">
        <f t="shared" ref="E128:H128" si="167">E117</f>
        <v>38.4</v>
      </c>
      <c r="F128" s="11">
        <f t="shared" si="167"/>
        <v>25.180327868852455</v>
      </c>
      <c r="G128" s="11">
        <f t="shared" si="167"/>
        <v>18.73170731707317</v>
      </c>
      <c r="H128" s="11">
        <f t="shared" si="167"/>
        <v>14.9126213592233</v>
      </c>
      <c r="I128" s="11">
        <f>I117</f>
        <v>12.387096774193548</v>
      </c>
      <c r="J128" s="11">
        <f>J117</f>
        <v>10.593103448275862</v>
      </c>
      <c r="K128" s="11">
        <f>K117</f>
        <v>9.2530120481927707</v>
      </c>
      <c r="L128" s="11">
        <f>L117</f>
        <v>8.2139037433155071</v>
      </c>
      <c r="M128" s="11">
        <f>M117</f>
        <v>7.384615384615385</v>
      </c>
      <c r="N128" s="11">
        <f t="shared" ref="N128:AB128" si="168">N117</f>
        <v>6.1440000000000001</v>
      </c>
      <c r="O128" s="11">
        <f t="shared" si="168"/>
        <v>5.2602739726027403</v>
      </c>
      <c r="P128" s="11">
        <f t="shared" si="168"/>
        <v>4.5988023952095807</v>
      </c>
      <c r="Q128" s="11">
        <f t="shared" si="168"/>
        <v>4.085106382978724</v>
      </c>
      <c r="R128" s="11">
        <f t="shared" si="168"/>
        <v>3.3391304347826085</v>
      </c>
      <c r="S128" s="11">
        <f t="shared" si="168"/>
        <v>2.8235294117647056</v>
      </c>
      <c r="T128" s="11">
        <f t="shared" si="168"/>
        <v>2.4458598726114649</v>
      </c>
      <c r="U128" s="11">
        <f t="shared" si="168"/>
        <v>2.2196531791907512</v>
      </c>
      <c r="V128" s="11">
        <f t="shared" si="168"/>
        <v>2.0926430517711174</v>
      </c>
      <c r="W128" s="11">
        <f t="shared" si="168"/>
        <v>1.9793814432989694</v>
      </c>
      <c r="X128" s="11">
        <f t="shared" si="168"/>
        <v>1.877750611246944</v>
      </c>
      <c r="Y128" s="11">
        <f t="shared" si="168"/>
        <v>1.7860465116279072</v>
      </c>
      <c r="Z128" s="11">
        <f t="shared" si="168"/>
        <v>1.7028824833702885</v>
      </c>
      <c r="AA128" s="11">
        <f t="shared" si="168"/>
        <v>1.6271186440677967</v>
      </c>
      <c r="AB128" s="11">
        <f t="shared" si="168"/>
        <v>1.5578093306288034</v>
      </c>
      <c r="AC128" s="11">
        <f>AC117</f>
        <v>1.4941634241245139</v>
      </c>
      <c r="AD128" s="11">
        <f>AD117</f>
        <v>1.4355140186915889</v>
      </c>
      <c r="AE128" s="11">
        <f>AE117</f>
        <v>1.3812949640287768</v>
      </c>
      <c r="AF128" s="11">
        <f>AF117</f>
        <v>1.3310225303292893</v>
      </c>
      <c r="AG128" s="11">
        <f>AG117</f>
        <v>1.2842809364548495</v>
      </c>
    </row>
    <row r="129" spans="4:33" x14ac:dyDescent="0.2">
      <c r="D129" s="291"/>
      <c r="E129" s="11" t="str">
        <f t="shared" ref="E129:H129" si="169">IF(E128=E30,"1-Axle",IF(E128=E31,"2-Axles",IF(E128=E61,"Truck","No Good")))</f>
        <v>1-Axle</v>
      </c>
      <c r="F129" s="11" t="str">
        <f t="shared" si="169"/>
        <v>1-Axle</v>
      </c>
      <c r="G129" s="11" t="str">
        <f t="shared" si="169"/>
        <v>1-Axle</v>
      </c>
      <c r="H129" s="11" t="str">
        <f t="shared" si="169"/>
        <v>1-Axle</v>
      </c>
      <c r="I129" s="11" t="str">
        <f>IF(I128=I30,"1-Axle",IF(I128=I31,"2-Axles",IF(I128=I61,"Truck","No Good")))</f>
        <v>1-Axle</v>
      </c>
      <c r="J129" s="11" t="str">
        <f>IF(J128=J30,"1-Axle",IF(J128=J31,"2-Axles",IF(J128=J61,"Truck","No Good")))</f>
        <v>1-Axle</v>
      </c>
      <c r="K129" s="11" t="str">
        <f>IF(K128=K30,"1-Axle",IF(K128=K31,"2-Axles",IF(K128=K61,"Truck","No Good")))</f>
        <v>1-Axle</v>
      </c>
      <c r="L129" s="11" t="str">
        <f>IF(L128=L30,"1-Axle",IF(L128=L31,"2-Axles",IF(L128=L61,"Truck","No Good")))</f>
        <v>1-Axle</v>
      </c>
      <c r="M129" s="11" t="str">
        <f>IF(M128=M30,"1-Axle",IF(M128=M31,"2-Axles",IF(M128=M61,"Truck","No Good")))</f>
        <v>1-Axle</v>
      </c>
      <c r="N129" s="11" t="str">
        <f t="shared" ref="N129:AB129" si="170">IF(N128=N30,"1-Axle",IF(N128=N31,"2-Axles",IF(N128=N61,"Truck","No Good")))</f>
        <v>1-Axle</v>
      </c>
      <c r="O129" s="11" t="str">
        <f t="shared" si="170"/>
        <v>1-Axle</v>
      </c>
      <c r="P129" s="11" t="str">
        <f t="shared" si="170"/>
        <v>1-Axle</v>
      </c>
      <c r="Q129" s="11" t="str">
        <f t="shared" si="170"/>
        <v>1-Axle</v>
      </c>
      <c r="R129" s="11" t="str">
        <f t="shared" si="170"/>
        <v>1-Axle</v>
      </c>
      <c r="S129" s="11" t="str">
        <f t="shared" si="170"/>
        <v>1-Axle</v>
      </c>
      <c r="T129" s="11" t="str">
        <f t="shared" si="170"/>
        <v>1-Axle</v>
      </c>
      <c r="U129" s="11" t="str">
        <f t="shared" si="170"/>
        <v>2-Axles</v>
      </c>
      <c r="V129" s="11" t="str">
        <f t="shared" si="170"/>
        <v>2-Axles</v>
      </c>
      <c r="W129" s="11" t="str">
        <f t="shared" si="170"/>
        <v>2-Axles</v>
      </c>
      <c r="X129" s="11" t="str">
        <f t="shared" si="170"/>
        <v>2-Axles</v>
      </c>
      <c r="Y129" s="11" t="str">
        <f t="shared" si="170"/>
        <v>2-Axles</v>
      </c>
      <c r="Z129" s="11" t="str">
        <f t="shared" si="170"/>
        <v>2-Axles</v>
      </c>
      <c r="AA129" s="11" t="str">
        <f t="shared" si="170"/>
        <v>2-Axles</v>
      </c>
      <c r="AB129" s="11" t="str">
        <f t="shared" si="170"/>
        <v>2-Axles</v>
      </c>
      <c r="AC129" s="11" t="str">
        <f>IF(AC128=AC30,"1-Axle",IF(AC128=AC31,"2-Axles",IF(AC128=AC61,"Truck","No Good")))</f>
        <v>2-Axles</v>
      </c>
      <c r="AD129" s="11" t="str">
        <f>IF(AD128=AD30,"1-Axle",IF(AD128=AD31,"2-Axles",IF(AD128=AD61,"Truck","No Good")))</f>
        <v>2-Axles</v>
      </c>
      <c r="AE129" s="11" t="str">
        <f>IF(AE128=AE30,"1-Axle",IF(AE128=AE31,"2-Axles",IF(AE128=AE61,"Truck","No Good")))</f>
        <v>2-Axles</v>
      </c>
      <c r="AF129" s="11" t="str">
        <f>IF(AF128=AF30,"1-Axle",IF(AF128=AF31,"2-Axles",IF(AF128=AF61,"Truck","No Good")))</f>
        <v>2-Axles</v>
      </c>
      <c r="AG129" s="11" t="str">
        <f>IF(AG128=AG30,"1-Axle",IF(AG128=AG31,"2-Axles",IF(AG128=AG61,"Truck","No Good")))</f>
        <v>2-Axles</v>
      </c>
    </row>
    <row r="130" spans="4:33" x14ac:dyDescent="0.2">
      <c r="D130" s="290" t="s">
        <v>54</v>
      </c>
      <c r="E130" s="11">
        <f t="shared" ref="E130:H130" si="171">E77</f>
        <v>21.599999999999998</v>
      </c>
      <c r="F130" s="11">
        <f t="shared" si="171"/>
        <v>14.163934426229506</v>
      </c>
      <c r="G130" s="11">
        <f t="shared" si="171"/>
        <v>10.536585365853657</v>
      </c>
      <c r="H130" s="11">
        <f t="shared" si="171"/>
        <v>8.3883495145631066</v>
      </c>
      <c r="I130" s="11">
        <f t="shared" ref="I130:M131" si="172">I77</f>
        <v>6.967741935483871</v>
      </c>
      <c r="J130" s="11">
        <f t="shared" ref="J130" si="173">J77</f>
        <v>5.9586206896551719</v>
      </c>
      <c r="K130" s="11">
        <f t="shared" si="172"/>
        <v>5.2048192771084336</v>
      </c>
      <c r="L130" s="11">
        <f t="shared" ref="L130" si="174">L77</f>
        <v>4.6203208556149731</v>
      </c>
      <c r="M130" s="11">
        <f t="shared" si="172"/>
        <v>4.1538461538461542</v>
      </c>
      <c r="N130" s="11">
        <f t="shared" ref="N130:AB130" si="175">N77</f>
        <v>3.6746411483253594</v>
      </c>
      <c r="O130" s="11">
        <f t="shared" si="175"/>
        <v>3.339130434782609</v>
      </c>
      <c r="P130" s="11">
        <f t="shared" si="175"/>
        <v>3.0597609561752992</v>
      </c>
      <c r="Q130" s="11">
        <f t="shared" si="175"/>
        <v>2.8363636363636364</v>
      </c>
      <c r="R130" s="11">
        <f t="shared" si="175"/>
        <v>2.5892116182572611</v>
      </c>
      <c r="S130" s="11">
        <f t="shared" si="175"/>
        <v>2.3816793893129766</v>
      </c>
      <c r="T130" s="11">
        <f t="shared" si="175"/>
        <v>2.2049469964664308</v>
      </c>
      <c r="U130" s="11">
        <f t="shared" si="175"/>
        <v>2.0526315789473681</v>
      </c>
      <c r="V130" s="11">
        <f t="shared" si="175"/>
        <v>1.9200000000000002</v>
      </c>
      <c r="W130" s="11">
        <f t="shared" si="175"/>
        <v>1.8129496402877701</v>
      </c>
      <c r="X130" s="11">
        <f t="shared" si="175"/>
        <v>1.7469670710571925</v>
      </c>
      <c r="Y130" s="11">
        <f t="shared" si="175"/>
        <v>1.6856187290969902</v>
      </c>
      <c r="Z130" s="11">
        <f t="shared" si="175"/>
        <v>1.6284329563812603</v>
      </c>
      <c r="AA130" s="11">
        <f t="shared" si="175"/>
        <v>1.5750000000000002</v>
      </c>
      <c r="AB130" s="11">
        <f t="shared" si="175"/>
        <v>1.5249621785173979</v>
      </c>
      <c r="AC130" s="11">
        <f t="shared" ref="AC130:AG131" si="176">AC77</f>
        <v>1.4780058651026393</v>
      </c>
      <c r="AD130" s="11">
        <f t="shared" si="176"/>
        <v>1.4338549075391183</v>
      </c>
      <c r="AE130" s="11">
        <f t="shared" si="176"/>
        <v>1.3922651933701657</v>
      </c>
      <c r="AF130" s="11">
        <f t="shared" si="176"/>
        <v>1.3530201342281878</v>
      </c>
      <c r="AG130" s="11">
        <f t="shared" si="176"/>
        <v>1.3159268929503916</v>
      </c>
    </row>
    <row r="131" spans="4:33" x14ac:dyDescent="0.2">
      <c r="D131" s="291"/>
      <c r="E131" s="11" t="str">
        <f t="shared" ref="E131:H131" si="177">E78</f>
        <v>Truck 1</v>
      </c>
      <c r="F131" s="11" t="str">
        <f t="shared" si="177"/>
        <v>Truck 1</v>
      </c>
      <c r="G131" s="11" t="str">
        <f t="shared" si="177"/>
        <v>Truck 1</v>
      </c>
      <c r="H131" s="11" t="str">
        <f t="shared" si="177"/>
        <v>Truck 1</v>
      </c>
      <c r="I131" s="11" t="str">
        <f t="shared" si="172"/>
        <v>Truck 1</v>
      </c>
      <c r="J131" s="11" t="str">
        <f t="shared" ref="J131" si="178">J78</f>
        <v>Truck 1</v>
      </c>
      <c r="K131" s="11" t="str">
        <f t="shared" si="172"/>
        <v>Truck 1</v>
      </c>
      <c r="L131" s="11" t="str">
        <f t="shared" ref="L131" si="179">L78</f>
        <v>Truck 1</v>
      </c>
      <c r="M131" s="11" t="str">
        <f t="shared" si="172"/>
        <v>Truck 1</v>
      </c>
      <c r="N131" s="11" t="str">
        <f t="shared" ref="N131:AB131" si="180">N78</f>
        <v>Truck 2</v>
      </c>
      <c r="O131" s="11" t="str">
        <f t="shared" si="180"/>
        <v>Truck 2</v>
      </c>
      <c r="P131" s="11" t="str">
        <f t="shared" si="180"/>
        <v>Truck 2</v>
      </c>
      <c r="Q131" s="11" t="str">
        <f t="shared" si="180"/>
        <v>Truck 4</v>
      </c>
      <c r="R131" s="11" t="str">
        <f t="shared" si="180"/>
        <v>Truck 4</v>
      </c>
      <c r="S131" s="11" t="str">
        <f t="shared" si="180"/>
        <v>Truck 4</v>
      </c>
      <c r="T131" s="11" t="str">
        <f t="shared" si="180"/>
        <v>Truck 4</v>
      </c>
      <c r="U131" s="11" t="str">
        <f t="shared" si="180"/>
        <v>Truck 4</v>
      </c>
      <c r="V131" s="11" t="str">
        <f t="shared" si="180"/>
        <v>Truck 4</v>
      </c>
      <c r="W131" s="11" t="str">
        <f t="shared" si="180"/>
        <v>Truck 5</v>
      </c>
      <c r="X131" s="11" t="str">
        <f t="shared" si="180"/>
        <v>Truck 5</v>
      </c>
      <c r="Y131" s="11" t="str">
        <f t="shared" si="180"/>
        <v>Truck 5</v>
      </c>
      <c r="Z131" s="11" t="str">
        <f t="shared" si="180"/>
        <v>Truck 5</v>
      </c>
      <c r="AA131" s="11" t="str">
        <f t="shared" si="180"/>
        <v>Truck 5</v>
      </c>
      <c r="AB131" s="11" t="str">
        <f t="shared" si="180"/>
        <v>Truck 5</v>
      </c>
      <c r="AC131" s="11" t="str">
        <f t="shared" si="176"/>
        <v>Truck 5</v>
      </c>
      <c r="AD131" s="11" t="str">
        <f t="shared" si="176"/>
        <v>Truck 5</v>
      </c>
      <c r="AE131" s="11" t="str">
        <f t="shared" si="176"/>
        <v>Truck 5</v>
      </c>
      <c r="AF131" s="11" t="str">
        <f t="shared" si="176"/>
        <v>Truck 5</v>
      </c>
      <c r="AG131" s="11" t="str">
        <f t="shared" si="176"/>
        <v>Truck 5</v>
      </c>
    </row>
    <row r="132" spans="4:33" x14ac:dyDescent="0.2">
      <c r="D132" s="290" t="s">
        <v>56</v>
      </c>
      <c r="E132" s="11">
        <f t="shared" ref="E132:H132" si="181">E98</f>
        <v>21.599999999999998</v>
      </c>
      <c r="F132" s="11">
        <f t="shared" si="181"/>
        <v>14.163934426229506</v>
      </c>
      <c r="G132" s="11">
        <f t="shared" si="181"/>
        <v>10.536585365853657</v>
      </c>
      <c r="H132" s="11">
        <f t="shared" si="181"/>
        <v>8.3883495145631066</v>
      </c>
      <c r="I132" s="11">
        <f t="shared" ref="I132:M133" si="182">I98</f>
        <v>6.967741935483871</v>
      </c>
      <c r="J132" s="11">
        <f t="shared" ref="J132" si="183">J98</f>
        <v>5.9586206896551719</v>
      </c>
      <c r="K132" s="11">
        <f t="shared" si="182"/>
        <v>5.2048192771084336</v>
      </c>
      <c r="L132" s="11">
        <f t="shared" ref="L132" si="184">L98</f>
        <v>4.6203208556149731</v>
      </c>
      <c r="M132" s="11">
        <f t="shared" si="182"/>
        <v>4.1538461538461542</v>
      </c>
      <c r="N132" s="11">
        <f t="shared" ref="N132:AB132" si="185">N98</f>
        <v>3.6746411483253594</v>
      </c>
      <c r="O132" s="11">
        <f t="shared" si="185"/>
        <v>3.4005449591280654</v>
      </c>
      <c r="P132" s="11">
        <f t="shared" si="185"/>
        <v>3.3059602649006625</v>
      </c>
      <c r="Q132" s="11">
        <f t="shared" si="185"/>
        <v>3.2164948453608244</v>
      </c>
      <c r="R132" s="11">
        <f t="shared" si="185"/>
        <v>3.0513447432762835</v>
      </c>
      <c r="S132" s="11">
        <f t="shared" si="185"/>
        <v>2.9023255813953486</v>
      </c>
      <c r="T132" s="11">
        <f t="shared" si="185"/>
        <v>2.7671840354767183</v>
      </c>
      <c r="U132" s="11">
        <f t="shared" si="185"/>
        <v>2.6440677966101696</v>
      </c>
      <c r="V132" s="11">
        <f t="shared" si="185"/>
        <v>2.5314401622718057</v>
      </c>
      <c r="W132" s="11">
        <f t="shared" si="185"/>
        <v>2.4280155642023349</v>
      </c>
      <c r="X132" s="11">
        <f t="shared" si="185"/>
        <v>2.3327102803738322</v>
      </c>
      <c r="Y132" s="11">
        <f t="shared" si="185"/>
        <v>2.2446043165467628</v>
      </c>
      <c r="Z132" s="11">
        <f t="shared" si="185"/>
        <v>2.1758083832335333</v>
      </c>
      <c r="AA132" s="11">
        <f t="shared" si="185"/>
        <v>2.1224299065420564</v>
      </c>
      <c r="AB132" s="11">
        <f t="shared" si="185"/>
        <v>2.0716077537058153</v>
      </c>
      <c r="AC132" s="11">
        <f t="shared" ref="AC132:AG133" si="186">AC98</f>
        <v>2.0231625835189311</v>
      </c>
      <c r="AD132" s="11">
        <f t="shared" si="186"/>
        <v>1.9769314472252451</v>
      </c>
      <c r="AE132" s="11">
        <f t="shared" si="186"/>
        <v>1.9327659574468083</v>
      </c>
      <c r="AF132" s="11">
        <f t="shared" si="186"/>
        <v>1.8905306971904265</v>
      </c>
      <c r="AG132" s="11">
        <f t="shared" si="186"/>
        <v>1.8501018329938899</v>
      </c>
    </row>
    <row r="133" spans="4:33" x14ac:dyDescent="0.2">
      <c r="D133" s="291"/>
      <c r="E133" s="11" t="str">
        <f t="shared" ref="E133:H133" si="187">E99</f>
        <v>Truck 6</v>
      </c>
      <c r="F133" s="11" t="str">
        <f t="shared" si="187"/>
        <v>Truck 6</v>
      </c>
      <c r="G133" s="11" t="str">
        <f t="shared" si="187"/>
        <v>Truck 6</v>
      </c>
      <c r="H133" s="11" t="str">
        <f t="shared" si="187"/>
        <v>Truck 6</v>
      </c>
      <c r="I133" s="11" t="str">
        <f t="shared" si="182"/>
        <v>Truck 6</v>
      </c>
      <c r="J133" s="11" t="str">
        <f t="shared" ref="J133" si="188">J99</f>
        <v>Truck 6</v>
      </c>
      <c r="K133" s="11" t="str">
        <f t="shared" si="182"/>
        <v>Truck 6</v>
      </c>
      <c r="L133" s="11" t="str">
        <f t="shared" ref="L133" si="189">L99</f>
        <v>Truck 6</v>
      </c>
      <c r="M133" s="11" t="str">
        <f t="shared" si="182"/>
        <v>Truck 6</v>
      </c>
      <c r="N133" s="11" t="str">
        <f t="shared" ref="N133:AB133" si="190">N99</f>
        <v>Truck 6</v>
      </c>
      <c r="O133" s="11" t="str">
        <f t="shared" si="190"/>
        <v>Truck 17</v>
      </c>
      <c r="P133" s="11" t="str">
        <f t="shared" si="190"/>
        <v>Truck 17</v>
      </c>
      <c r="Q133" s="11" t="str">
        <f t="shared" si="190"/>
        <v>Truck 17</v>
      </c>
      <c r="R133" s="11" t="str">
        <f t="shared" si="190"/>
        <v>Truck 17</v>
      </c>
      <c r="S133" s="11" t="str">
        <f t="shared" si="190"/>
        <v>Truck 17</v>
      </c>
      <c r="T133" s="11" t="str">
        <f t="shared" si="190"/>
        <v>Truck 17</v>
      </c>
      <c r="U133" s="11" t="str">
        <f t="shared" si="190"/>
        <v>Truck 17</v>
      </c>
      <c r="V133" s="11" t="str">
        <f t="shared" si="190"/>
        <v>Truck 17</v>
      </c>
      <c r="W133" s="11" t="str">
        <f t="shared" si="190"/>
        <v>Truck 17</v>
      </c>
      <c r="X133" s="11" t="str">
        <f t="shared" si="190"/>
        <v>Truck 17</v>
      </c>
      <c r="Y133" s="11" t="str">
        <f t="shared" si="190"/>
        <v>Truck 17</v>
      </c>
      <c r="Z133" s="11" t="str">
        <f t="shared" si="190"/>
        <v>Truck 17</v>
      </c>
      <c r="AA133" s="11" t="str">
        <f t="shared" si="190"/>
        <v>Truck 17</v>
      </c>
      <c r="AB133" s="11" t="str">
        <f t="shared" si="190"/>
        <v>Truck 17</v>
      </c>
      <c r="AC133" s="11" t="str">
        <f t="shared" si="186"/>
        <v>Truck 17</v>
      </c>
      <c r="AD133" s="11" t="str">
        <f t="shared" si="186"/>
        <v>Truck 17</v>
      </c>
      <c r="AE133" s="11" t="str">
        <f t="shared" si="186"/>
        <v>Truck 17</v>
      </c>
      <c r="AF133" s="11" t="str">
        <f t="shared" si="186"/>
        <v>Truck 17</v>
      </c>
      <c r="AG133" s="11" t="str">
        <f t="shared" si="186"/>
        <v>Truck 17</v>
      </c>
    </row>
    <row r="134" spans="4:33" x14ac:dyDescent="0.2">
      <c r="D134" s="290" t="s">
        <v>57</v>
      </c>
      <c r="E134" s="11">
        <f t="shared" ref="E134:H134" si="191">E111</f>
        <v>21.599999999999998</v>
      </c>
      <c r="F134" s="11">
        <f t="shared" si="191"/>
        <v>14.163934426229506</v>
      </c>
      <c r="G134" s="11">
        <f t="shared" si="191"/>
        <v>10.536585365853657</v>
      </c>
      <c r="H134" s="11">
        <f t="shared" si="191"/>
        <v>8.3883495145631066</v>
      </c>
      <c r="I134" s="11">
        <f t="shared" ref="I134:M135" si="192">I111</f>
        <v>6.967741935483871</v>
      </c>
      <c r="J134" s="11">
        <f t="shared" ref="J134" si="193">J111</f>
        <v>5.9586206896551719</v>
      </c>
      <c r="K134" s="11">
        <f t="shared" si="192"/>
        <v>5.2048192771084336</v>
      </c>
      <c r="L134" s="11">
        <f t="shared" ref="L134" si="194">L111</f>
        <v>4.6203208556149731</v>
      </c>
      <c r="M134" s="11">
        <f t="shared" si="192"/>
        <v>4.1538461538461542</v>
      </c>
      <c r="N134" s="11">
        <f t="shared" ref="N134:AB134" si="195">N111</f>
        <v>3.6746411483253594</v>
      </c>
      <c r="O134" s="11">
        <f t="shared" si="195"/>
        <v>3.339130434782609</v>
      </c>
      <c r="P134" s="11">
        <f t="shared" si="195"/>
        <v>3.0597609561752992</v>
      </c>
      <c r="Q134" s="11">
        <f t="shared" si="195"/>
        <v>2.8363636363636364</v>
      </c>
      <c r="R134" s="11">
        <f t="shared" si="195"/>
        <v>2.5892116182572611</v>
      </c>
      <c r="S134" s="11">
        <f t="shared" si="195"/>
        <v>2.4705882352941178</v>
      </c>
      <c r="T134" s="11">
        <f t="shared" si="195"/>
        <v>2.4031209362808843</v>
      </c>
      <c r="U134" s="11">
        <f t="shared" si="195"/>
        <v>2.339240506329114</v>
      </c>
      <c r="V134" s="11">
        <f t="shared" si="195"/>
        <v>2.2786683107274972</v>
      </c>
      <c r="W134" s="11">
        <f t="shared" si="195"/>
        <v>2.2211538461538463</v>
      </c>
      <c r="X134" s="11">
        <f t="shared" si="195"/>
        <v>2.1664712778429074</v>
      </c>
      <c r="Y134" s="11">
        <f t="shared" si="195"/>
        <v>2.1144164759725403</v>
      </c>
      <c r="Z134" s="11">
        <f t="shared" si="195"/>
        <v>2.0648044692737431</v>
      </c>
      <c r="AA134" s="11">
        <f t="shared" si="195"/>
        <v>2.017467248908297</v>
      </c>
      <c r="AB134" s="11">
        <f t="shared" si="195"/>
        <v>1.9722518676627536</v>
      </c>
      <c r="AC134" s="11">
        <f t="shared" ref="AC134:AG135" si="196">AC111</f>
        <v>1.9290187891440502</v>
      </c>
      <c r="AD134" s="11">
        <f t="shared" si="196"/>
        <v>1.8876404494382024</v>
      </c>
      <c r="AE134" s="11">
        <f t="shared" si="196"/>
        <v>1.8479999999999999</v>
      </c>
      <c r="AF134" s="11">
        <f t="shared" si="196"/>
        <v>1.8099902056807049</v>
      </c>
      <c r="AG134" s="11">
        <f t="shared" si="196"/>
        <v>1.7735124760076773</v>
      </c>
    </row>
    <row r="135" spans="4:33" x14ac:dyDescent="0.2">
      <c r="D135" s="291"/>
      <c r="E135" s="11" t="str">
        <f t="shared" ref="E135:H135" si="197">E112</f>
        <v>Truck 19</v>
      </c>
      <c r="F135" s="11" t="str">
        <f t="shared" si="197"/>
        <v>Truck 19</v>
      </c>
      <c r="G135" s="11" t="str">
        <f t="shared" si="197"/>
        <v>Truck 19</v>
      </c>
      <c r="H135" s="11" t="str">
        <f t="shared" si="197"/>
        <v>Truck 19</v>
      </c>
      <c r="I135" s="11" t="str">
        <f t="shared" si="192"/>
        <v>Truck 19</v>
      </c>
      <c r="J135" s="11" t="str">
        <f t="shared" ref="J135" si="198">J112</f>
        <v>Truck 19</v>
      </c>
      <c r="K135" s="11" t="str">
        <f t="shared" si="192"/>
        <v>Truck 19</v>
      </c>
      <c r="L135" s="11" t="str">
        <f t="shared" ref="L135" si="199">L112</f>
        <v>Truck 19</v>
      </c>
      <c r="M135" s="11" t="str">
        <f t="shared" si="192"/>
        <v>Truck 19</v>
      </c>
      <c r="N135" s="11" t="str">
        <f t="shared" ref="N135:AB135" si="200">N112</f>
        <v>Truck 19</v>
      </c>
      <c r="O135" s="11" t="str">
        <f t="shared" si="200"/>
        <v>Truck 19</v>
      </c>
      <c r="P135" s="11" t="str">
        <f t="shared" si="200"/>
        <v>Truck 19</v>
      </c>
      <c r="Q135" s="11" t="str">
        <f t="shared" si="200"/>
        <v>Truck 22</v>
      </c>
      <c r="R135" s="11" t="str">
        <f t="shared" si="200"/>
        <v>Truck 22</v>
      </c>
      <c r="S135" s="11" t="str">
        <f t="shared" si="200"/>
        <v>Truck 23</v>
      </c>
      <c r="T135" s="11" t="str">
        <f t="shared" si="200"/>
        <v>Truck 23</v>
      </c>
      <c r="U135" s="11" t="str">
        <f t="shared" si="200"/>
        <v>Truck 23</v>
      </c>
      <c r="V135" s="11" t="str">
        <f t="shared" si="200"/>
        <v>Truck 23</v>
      </c>
      <c r="W135" s="11" t="str">
        <f t="shared" si="200"/>
        <v>Truck 23</v>
      </c>
      <c r="X135" s="11" t="str">
        <f t="shared" si="200"/>
        <v>Truck 23</v>
      </c>
      <c r="Y135" s="11" t="str">
        <f t="shared" si="200"/>
        <v>Truck 23</v>
      </c>
      <c r="Z135" s="11" t="str">
        <f t="shared" si="200"/>
        <v>Truck 23</v>
      </c>
      <c r="AA135" s="11" t="str">
        <f t="shared" si="200"/>
        <v>Truck 23</v>
      </c>
      <c r="AB135" s="11" t="str">
        <f t="shared" si="200"/>
        <v>Truck 23</v>
      </c>
      <c r="AC135" s="11" t="str">
        <f t="shared" si="196"/>
        <v>Truck 23</v>
      </c>
      <c r="AD135" s="11" t="str">
        <f t="shared" si="196"/>
        <v>Truck 23</v>
      </c>
      <c r="AE135" s="11" t="str">
        <f t="shared" si="196"/>
        <v>Truck 23</v>
      </c>
      <c r="AF135" s="11" t="str">
        <f t="shared" si="196"/>
        <v>Truck 23</v>
      </c>
      <c r="AG135" s="11" t="str">
        <f t="shared" si="196"/>
        <v>Truck 23</v>
      </c>
    </row>
    <row r="136" spans="4:33" x14ac:dyDescent="0.2">
      <c r="M136" s="14"/>
    </row>
    <row r="141" spans="4:33" x14ac:dyDescent="0.2">
      <c r="M141" s="8"/>
      <c r="O141" s="1"/>
      <c r="P141" s="3"/>
      <c r="Q141" s="4"/>
      <c r="R141" s="4"/>
      <c r="S141" s="4"/>
      <c r="T141" s="4"/>
      <c r="U141" s="4"/>
      <c r="V141" s="4"/>
      <c r="W141" s="4"/>
      <c r="X141" s="4"/>
      <c r="Y141" s="4"/>
      <c r="Z141" s="4"/>
      <c r="AA141" s="4"/>
      <c r="AB141" s="4"/>
    </row>
    <row r="142" spans="4:33" x14ac:dyDescent="0.2">
      <c r="O142" s="5"/>
      <c r="P142" s="3"/>
      <c r="Q142" s="4"/>
      <c r="R142" s="4"/>
      <c r="S142" s="4"/>
      <c r="T142" s="4"/>
      <c r="U142" s="4"/>
      <c r="V142" s="4"/>
      <c r="W142" s="4"/>
      <c r="X142" s="4"/>
      <c r="Y142" s="4"/>
      <c r="Z142" s="4"/>
      <c r="AA142" s="4"/>
      <c r="AB142" s="4"/>
    </row>
    <row r="143" spans="4:33" x14ac:dyDescent="0.2">
      <c r="O143" s="5"/>
      <c r="P143" s="3"/>
      <c r="Q143" s="4"/>
      <c r="R143" s="4"/>
      <c r="S143" s="4"/>
      <c r="T143" s="4"/>
      <c r="U143" s="4"/>
      <c r="V143" s="4"/>
      <c r="W143" s="4"/>
      <c r="X143" s="4"/>
      <c r="Y143" s="4"/>
      <c r="Z143" s="4"/>
      <c r="AA143" s="4"/>
      <c r="AB143" s="4"/>
    </row>
    <row r="144" spans="4:33" x14ac:dyDescent="0.2">
      <c r="O144" s="5"/>
      <c r="P144" s="3"/>
      <c r="Q144" s="4"/>
      <c r="R144" s="4"/>
      <c r="S144" s="4"/>
      <c r="T144" s="4"/>
      <c r="U144" s="4"/>
      <c r="V144" s="4"/>
      <c r="W144" s="4"/>
      <c r="X144" s="4"/>
      <c r="Y144" s="4"/>
      <c r="Z144" s="4"/>
      <c r="AA144" s="4"/>
      <c r="AB144" s="4"/>
    </row>
  </sheetData>
  <mergeCells count="28">
    <mergeCell ref="C22:D22"/>
    <mergeCell ref="C23:D23"/>
    <mergeCell ref="C17:D17"/>
    <mergeCell ref="C18:D18"/>
    <mergeCell ref="C19:D19"/>
    <mergeCell ref="C20:D20"/>
    <mergeCell ref="C21:D21"/>
    <mergeCell ref="D134:D135"/>
    <mergeCell ref="C29:D29"/>
    <mergeCell ref="C24:D24"/>
    <mergeCell ref="C25:D25"/>
    <mergeCell ref="C26:D26"/>
    <mergeCell ref="C27:D27"/>
    <mergeCell ref="C28:D28"/>
    <mergeCell ref="D68:M68"/>
    <mergeCell ref="D81:M81"/>
    <mergeCell ref="D101:M101"/>
    <mergeCell ref="D132:D133"/>
    <mergeCell ref="C30:D30"/>
    <mergeCell ref="C31:D31"/>
    <mergeCell ref="D115:M115"/>
    <mergeCell ref="D128:D129"/>
    <mergeCell ref="D130:D131"/>
    <mergeCell ref="C12:D12"/>
    <mergeCell ref="C13:D13"/>
    <mergeCell ref="C14:D14"/>
    <mergeCell ref="C15:D15"/>
    <mergeCell ref="C16:D16"/>
  </mergeCells>
  <conditionalFormatting sqref="N92 T75:AG75 I70:I74 K70:K74 M70:AG74">
    <cfRule type="cellIs" dxfId="705" priority="379" operator="equal">
      <formula>I$12</formula>
    </cfRule>
  </conditionalFormatting>
  <conditionalFormatting sqref="P109:AG109 I103:I109 K103:K109 M109:N109 M103:AG108">
    <cfRule type="cellIs" dxfId="704" priority="342" operator="equal">
      <formula>I$12</formula>
    </cfRule>
  </conditionalFormatting>
  <conditionalFormatting sqref="N92 T75:AG75 I70:I74 K70:K74 M70:AG74">
    <cfRule type="cellIs" dxfId="703" priority="361" operator="equal">
      <formula>I$29</formula>
    </cfRule>
    <cfRule type="cellIs" dxfId="702" priority="362" operator="equal">
      <formula>I$28</formula>
    </cfRule>
    <cfRule type="cellIs" dxfId="701" priority="363" operator="equal">
      <formula>I$27</formula>
    </cfRule>
    <cfRule type="cellIs" dxfId="700" priority="364" operator="equal">
      <formula>I$26</formula>
    </cfRule>
    <cfRule type="cellIs" dxfId="699" priority="365" operator="equal">
      <formula>I$25</formula>
    </cfRule>
    <cfRule type="cellIs" dxfId="698" priority="366" operator="equal">
      <formula>I$24</formula>
    </cfRule>
    <cfRule type="cellIs" dxfId="697" priority="367" operator="equal">
      <formula>I$23</formula>
    </cfRule>
    <cfRule type="cellIs" dxfId="696" priority="368" operator="equal">
      <formula>I$22</formula>
    </cfRule>
    <cfRule type="cellIs" dxfId="695" priority="369" operator="equal">
      <formula>I$21</formula>
    </cfRule>
    <cfRule type="cellIs" dxfId="694" priority="370" operator="equal">
      <formula>I$20</formula>
    </cfRule>
    <cfRule type="cellIs" dxfId="693" priority="371" operator="equal">
      <formula>I$19</formula>
    </cfRule>
    <cfRule type="cellIs" dxfId="692" priority="372" operator="equal">
      <formula>I$18</formula>
    </cfRule>
    <cfRule type="cellIs" dxfId="691" priority="373" operator="equal">
      <formula>I$17</formula>
    </cfRule>
    <cfRule type="cellIs" dxfId="690" priority="374" operator="equal">
      <formula>I$16</formula>
    </cfRule>
    <cfRule type="cellIs" dxfId="689" priority="375" operator="equal">
      <formula>I$15</formula>
    </cfRule>
    <cfRule type="cellIs" dxfId="688" priority="376" operator="equal">
      <formula>I$14</formula>
    </cfRule>
    <cfRule type="cellIs" dxfId="687" priority="377" operator="equal">
      <formula>I$13</formula>
    </cfRule>
  </conditionalFormatting>
  <conditionalFormatting sqref="P96:AG96 P92:AG92 I93:I96 I83:I91 K83:K91 K93:K96 M96:N96 M93:AG95 M83:AG91">
    <cfRule type="cellIs" dxfId="686" priority="360" operator="equal">
      <formula>I$12</formula>
    </cfRule>
  </conditionalFormatting>
  <conditionalFormatting sqref="P96:AG96 P92:AG92 I93:I96 I83:I91 K83:K91 K93:K96 M96:N96 M93:AG95 M83:AG91">
    <cfRule type="cellIs" dxfId="685" priority="343" operator="equal">
      <formula>I$29</formula>
    </cfRule>
    <cfRule type="cellIs" dxfId="684" priority="344" operator="equal">
      <formula>I$28</formula>
    </cfRule>
    <cfRule type="cellIs" dxfId="683" priority="345" operator="equal">
      <formula>I$27</formula>
    </cfRule>
    <cfRule type="cellIs" dxfId="682" priority="346" operator="equal">
      <formula>I$26</formula>
    </cfRule>
    <cfRule type="cellIs" dxfId="681" priority="347" operator="equal">
      <formula>I$25</formula>
    </cfRule>
    <cfRule type="cellIs" dxfId="680" priority="348" operator="equal">
      <formula>I$24</formula>
    </cfRule>
    <cfRule type="cellIs" dxfId="679" priority="349" operator="equal">
      <formula>I$23</formula>
    </cfRule>
    <cfRule type="cellIs" dxfId="678" priority="350" operator="equal">
      <formula>I$22</formula>
    </cfRule>
    <cfRule type="cellIs" dxfId="677" priority="351" operator="equal">
      <formula>I$21</formula>
    </cfRule>
    <cfRule type="cellIs" dxfId="676" priority="352" operator="equal">
      <formula>I$20</formula>
    </cfRule>
    <cfRule type="cellIs" dxfId="675" priority="353" operator="equal">
      <formula>I$19</formula>
    </cfRule>
    <cfRule type="cellIs" dxfId="674" priority="354" operator="equal">
      <formula>I$18</formula>
    </cfRule>
    <cfRule type="cellIs" dxfId="673" priority="355" operator="equal">
      <formula>I$17</formula>
    </cfRule>
    <cfRule type="cellIs" dxfId="672" priority="356" operator="equal">
      <formula>I$16</formula>
    </cfRule>
    <cfRule type="cellIs" dxfId="671" priority="357" operator="equal">
      <formula>I$15</formula>
    </cfRule>
    <cfRule type="cellIs" dxfId="670" priority="358" operator="equal">
      <formula>I$14</formula>
    </cfRule>
    <cfRule type="cellIs" dxfId="669" priority="359" operator="equal">
      <formula>I$13</formula>
    </cfRule>
  </conditionalFormatting>
  <conditionalFormatting sqref="P109:AG109 I103:I109 K103:K109 M109:N109 M103:AG108">
    <cfRule type="cellIs" dxfId="668" priority="325" operator="equal">
      <formula>I$29</formula>
    </cfRule>
    <cfRule type="cellIs" dxfId="667" priority="326" operator="equal">
      <formula>I$28</formula>
    </cfRule>
    <cfRule type="cellIs" dxfId="666" priority="327" operator="equal">
      <formula>I$27</formula>
    </cfRule>
    <cfRule type="cellIs" dxfId="665" priority="328" operator="equal">
      <formula>I$26</formula>
    </cfRule>
    <cfRule type="cellIs" dxfId="664" priority="329" operator="equal">
      <formula>I$25</formula>
    </cfRule>
    <cfRule type="cellIs" dxfId="663" priority="330" operator="equal">
      <formula>I$24</formula>
    </cfRule>
    <cfRule type="cellIs" dxfId="662" priority="331" operator="equal">
      <formula>I$23</formula>
    </cfRule>
    <cfRule type="cellIs" dxfId="661" priority="332" operator="equal">
      <formula>I$22</formula>
    </cfRule>
    <cfRule type="cellIs" dxfId="660" priority="333" operator="equal">
      <formula>I$21</formula>
    </cfRule>
    <cfRule type="cellIs" dxfId="659" priority="334" operator="equal">
      <formula>I$20</formula>
    </cfRule>
    <cfRule type="cellIs" dxfId="658" priority="335" operator="equal">
      <formula>I$19</formula>
    </cfRule>
    <cfRule type="cellIs" dxfId="657" priority="336" operator="equal">
      <formula>I$18</formula>
    </cfRule>
    <cfRule type="cellIs" dxfId="656" priority="337" operator="equal">
      <formula>I$17</formula>
    </cfRule>
    <cfRule type="cellIs" dxfId="655" priority="338" operator="equal">
      <formula>I$16</formula>
    </cfRule>
    <cfRule type="cellIs" dxfId="654" priority="339" operator="equal">
      <formula>I$15</formula>
    </cfRule>
    <cfRule type="cellIs" dxfId="653" priority="340" operator="equal">
      <formula>I$14</formula>
    </cfRule>
    <cfRule type="cellIs" dxfId="652" priority="341" operator="equal">
      <formula>I$13</formula>
    </cfRule>
  </conditionalFormatting>
  <conditionalFormatting sqref="O92">
    <cfRule type="cellIs" dxfId="651" priority="669" operator="equal">
      <formula>M$12</formula>
    </cfRule>
  </conditionalFormatting>
  <conditionalFormatting sqref="O92">
    <cfRule type="cellIs" dxfId="650" priority="687" operator="equal">
      <formula>M$29</formula>
    </cfRule>
    <cfRule type="cellIs" dxfId="649" priority="688" operator="equal">
      <formula>M$28</formula>
    </cfRule>
    <cfRule type="cellIs" dxfId="648" priority="689" operator="equal">
      <formula>M$27</formula>
    </cfRule>
    <cfRule type="cellIs" dxfId="647" priority="690" operator="equal">
      <formula>M$26</formula>
    </cfRule>
    <cfRule type="cellIs" dxfId="646" priority="691" operator="equal">
      <formula>M$25</formula>
    </cfRule>
    <cfRule type="cellIs" dxfId="645" priority="692" operator="equal">
      <formula>M$24</formula>
    </cfRule>
    <cfRule type="cellIs" dxfId="644" priority="693" operator="equal">
      <formula>M$23</formula>
    </cfRule>
    <cfRule type="cellIs" dxfId="643" priority="694" operator="equal">
      <formula>M$22</formula>
    </cfRule>
    <cfRule type="cellIs" dxfId="642" priority="695" operator="equal">
      <formula>M$21</formula>
    </cfRule>
    <cfRule type="cellIs" dxfId="641" priority="696" operator="equal">
      <formula>M$20</formula>
    </cfRule>
    <cfRule type="cellIs" dxfId="640" priority="697" operator="equal">
      <formula>M$19</formula>
    </cfRule>
    <cfRule type="cellIs" dxfId="639" priority="698" operator="equal">
      <formula>M$18</formula>
    </cfRule>
    <cfRule type="cellIs" dxfId="638" priority="699" operator="equal">
      <formula>M$17</formula>
    </cfRule>
    <cfRule type="cellIs" dxfId="637" priority="700" operator="equal">
      <formula>M$16</formula>
    </cfRule>
    <cfRule type="cellIs" dxfId="636" priority="701" operator="equal">
      <formula>M$15</formula>
    </cfRule>
    <cfRule type="cellIs" dxfId="635" priority="702" operator="equal">
      <formula>M$14</formula>
    </cfRule>
    <cfRule type="cellIs" dxfId="634" priority="703" operator="equal">
      <formula>M$13</formula>
    </cfRule>
  </conditionalFormatting>
  <conditionalFormatting sqref="O96">
    <cfRule type="cellIs" dxfId="633" priority="307" operator="equal">
      <formula>M$12</formula>
    </cfRule>
  </conditionalFormatting>
  <conditionalFormatting sqref="O96">
    <cfRule type="cellIs" dxfId="632" priority="308" operator="equal">
      <formula>M$29</formula>
    </cfRule>
    <cfRule type="cellIs" dxfId="631" priority="309" operator="equal">
      <formula>M$28</formula>
    </cfRule>
    <cfRule type="cellIs" dxfId="630" priority="310" operator="equal">
      <formula>M$27</formula>
    </cfRule>
    <cfRule type="cellIs" dxfId="629" priority="311" operator="equal">
      <formula>M$26</formula>
    </cfRule>
    <cfRule type="cellIs" dxfId="628" priority="312" operator="equal">
      <formula>M$25</formula>
    </cfRule>
    <cfRule type="cellIs" dxfId="627" priority="313" operator="equal">
      <formula>M$24</formula>
    </cfRule>
    <cfRule type="cellIs" dxfId="626" priority="314" operator="equal">
      <formula>M$23</formula>
    </cfRule>
    <cfRule type="cellIs" dxfId="625" priority="315" operator="equal">
      <formula>M$22</formula>
    </cfRule>
    <cfRule type="cellIs" dxfId="624" priority="316" operator="equal">
      <formula>M$21</formula>
    </cfRule>
    <cfRule type="cellIs" dxfId="623" priority="317" operator="equal">
      <formula>M$20</formula>
    </cfRule>
    <cfRule type="cellIs" dxfId="622" priority="318" operator="equal">
      <formula>M$19</formula>
    </cfRule>
    <cfRule type="cellIs" dxfId="621" priority="319" operator="equal">
      <formula>M$18</formula>
    </cfRule>
    <cfRule type="cellIs" dxfId="620" priority="320" operator="equal">
      <formula>M$17</formula>
    </cfRule>
    <cfRule type="cellIs" dxfId="619" priority="321" operator="equal">
      <formula>M$16</formula>
    </cfRule>
    <cfRule type="cellIs" dxfId="618" priority="322" operator="equal">
      <formula>M$15</formula>
    </cfRule>
    <cfRule type="cellIs" dxfId="617" priority="323" operator="equal">
      <formula>M$14</formula>
    </cfRule>
    <cfRule type="cellIs" dxfId="616" priority="324" operator="equal">
      <formula>M$13</formula>
    </cfRule>
  </conditionalFormatting>
  <conditionalFormatting sqref="O109">
    <cfRule type="cellIs" dxfId="615" priority="289" operator="equal">
      <formula>M$12</formula>
    </cfRule>
  </conditionalFormatting>
  <conditionalFormatting sqref="O109">
    <cfRule type="cellIs" dxfId="614" priority="290" operator="equal">
      <formula>M$29</formula>
    </cfRule>
    <cfRule type="cellIs" dxfId="613" priority="291" operator="equal">
      <formula>M$28</formula>
    </cfRule>
    <cfRule type="cellIs" dxfId="612" priority="292" operator="equal">
      <formula>M$27</formula>
    </cfRule>
    <cfRule type="cellIs" dxfId="611" priority="293" operator="equal">
      <formula>M$26</formula>
    </cfRule>
    <cfRule type="cellIs" dxfId="610" priority="294" operator="equal">
      <formula>M$25</formula>
    </cfRule>
    <cfRule type="cellIs" dxfId="609" priority="295" operator="equal">
      <formula>M$24</formula>
    </cfRule>
    <cfRule type="cellIs" dxfId="608" priority="296" operator="equal">
      <formula>M$23</formula>
    </cfRule>
    <cfRule type="cellIs" dxfId="607" priority="297" operator="equal">
      <formula>M$22</formula>
    </cfRule>
    <cfRule type="cellIs" dxfId="606" priority="298" operator="equal">
      <formula>M$21</formula>
    </cfRule>
    <cfRule type="cellIs" dxfId="605" priority="299" operator="equal">
      <formula>M$20</formula>
    </cfRule>
    <cfRule type="cellIs" dxfId="604" priority="300" operator="equal">
      <formula>M$19</formula>
    </cfRule>
    <cfRule type="cellIs" dxfId="603" priority="301" operator="equal">
      <formula>M$18</formula>
    </cfRule>
    <cfRule type="cellIs" dxfId="602" priority="302" operator="equal">
      <formula>M$17</formula>
    </cfRule>
    <cfRule type="cellIs" dxfId="601" priority="303" operator="equal">
      <formula>M$16</formula>
    </cfRule>
    <cfRule type="cellIs" dxfId="600" priority="304" operator="equal">
      <formula>M$15</formula>
    </cfRule>
    <cfRule type="cellIs" dxfId="599" priority="305" operator="equal">
      <formula>M$14</formula>
    </cfRule>
    <cfRule type="cellIs" dxfId="598" priority="306" operator="equal">
      <formula>M$13</formula>
    </cfRule>
  </conditionalFormatting>
  <conditionalFormatting sqref="I75 K75 M75:N75">
    <cfRule type="cellIs" dxfId="597" priority="288" operator="equal">
      <formula>I$12</formula>
    </cfRule>
  </conditionalFormatting>
  <conditionalFormatting sqref="I75 K75 M75:N75">
    <cfRule type="cellIs" dxfId="596" priority="271" operator="equal">
      <formula>I$29</formula>
    </cfRule>
    <cfRule type="cellIs" dxfId="595" priority="272" operator="equal">
      <formula>I$28</formula>
    </cfRule>
    <cfRule type="cellIs" dxfId="594" priority="273" operator="equal">
      <formula>I$27</formula>
    </cfRule>
    <cfRule type="cellIs" dxfId="593" priority="274" operator="equal">
      <formula>I$26</formula>
    </cfRule>
    <cfRule type="cellIs" dxfId="592" priority="275" operator="equal">
      <formula>I$25</formula>
    </cfRule>
    <cfRule type="cellIs" dxfId="591" priority="276" operator="equal">
      <formula>I$24</formula>
    </cfRule>
    <cfRule type="cellIs" dxfId="590" priority="277" operator="equal">
      <formula>I$23</formula>
    </cfRule>
    <cfRule type="cellIs" dxfId="589" priority="278" operator="equal">
      <formula>I$22</formula>
    </cfRule>
    <cfRule type="cellIs" dxfId="588" priority="279" operator="equal">
      <formula>I$21</formula>
    </cfRule>
    <cfRule type="cellIs" dxfId="587" priority="280" operator="equal">
      <formula>I$20</formula>
    </cfRule>
    <cfRule type="cellIs" dxfId="586" priority="281" operator="equal">
      <formula>I$19</formula>
    </cfRule>
    <cfRule type="cellIs" dxfId="585" priority="282" operator="equal">
      <formula>I$18</formula>
    </cfRule>
    <cfRule type="cellIs" dxfId="584" priority="283" operator="equal">
      <formula>I$17</formula>
    </cfRule>
    <cfRule type="cellIs" dxfId="583" priority="284" operator="equal">
      <formula>I$16</formula>
    </cfRule>
    <cfRule type="cellIs" dxfId="582" priority="285" operator="equal">
      <formula>I$15</formula>
    </cfRule>
    <cfRule type="cellIs" dxfId="581" priority="286" operator="equal">
      <formula>I$14</formula>
    </cfRule>
    <cfRule type="cellIs" dxfId="580" priority="287" operator="equal">
      <formula>I$13</formula>
    </cfRule>
  </conditionalFormatting>
  <conditionalFormatting sqref="O75">
    <cfRule type="cellIs" dxfId="579" priority="253" operator="equal">
      <formula>M$12</formula>
    </cfRule>
  </conditionalFormatting>
  <conditionalFormatting sqref="O75">
    <cfRule type="cellIs" dxfId="578" priority="254" operator="equal">
      <formula>M$29</formula>
    </cfRule>
    <cfRule type="cellIs" dxfId="577" priority="255" operator="equal">
      <formula>M$28</formula>
    </cfRule>
    <cfRule type="cellIs" dxfId="576" priority="256" operator="equal">
      <formula>M$27</formula>
    </cfRule>
    <cfRule type="cellIs" dxfId="575" priority="257" operator="equal">
      <formula>M$26</formula>
    </cfRule>
    <cfRule type="cellIs" dxfId="574" priority="258" operator="equal">
      <formula>M$25</formula>
    </cfRule>
    <cfRule type="cellIs" dxfId="573" priority="259" operator="equal">
      <formula>M$24</formula>
    </cfRule>
    <cfRule type="cellIs" dxfId="572" priority="260" operator="equal">
      <formula>M$23</formula>
    </cfRule>
    <cfRule type="cellIs" dxfId="571" priority="261" operator="equal">
      <formula>M$22</formula>
    </cfRule>
    <cfRule type="cellIs" dxfId="570" priority="262" operator="equal">
      <formula>M$21</formula>
    </cfRule>
    <cfRule type="cellIs" dxfId="569" priority="263" operator="equal">
      <formula>M$20</formula>
    </cfRule>
    <cfRule type="cellIs" dxfId="568" priority="264" operator="equal">
      <formula>M$19</formula>
    </cfRule>
    <cfRule type="cellIs" dxfId="567" priority="265" operator="equal">
      <formula>M$18</formula>
    </cfRule>
    <cfRule type="cellIs" dxfId="566" priority="266" operator="equal">
      <formula>M$17</formula>
    </cfRule>
    <cfRule type="cellIs" dxfId="565" priority="267" operator="equal">
      <formula>M$16</formula>
    </cfRule>
    <cfRule type="cellIs" dxfId="564" priority="268" operator="equal">
      <formula>M$15</formula>
    </cfRule>
    <cfRule type="cellIs" dxfId="563" priority="269" operator="equal">
      <formula>M$14</formula>
    </cfRule>
    <cfRule type="cellIs" dxfId="562" priority="270" operator="equal">
      <formula>M$13</formula>
    </cfRule>
  </conditionalFormatting>
  <conditionalFormatting sqref="M117:M118 N117:AG117 I117:L117">
    <cfRule type="cellIs" dxfId="561" priority="252" operator="equal">
      <formula>I$12</formula>
    </cfRule>
  </conditionalFormatting>
  <conditionalFormatting sqref="M117:M118 N117:AG117 I117:L117">
    <cfRule type="cellIs" dxfId="560" priority="235" operator="equal">
      <formula>I$29</formula>
    </cfRule>
    <cfRule type="cellIs" dxfId="559" priority="236" operator="equal">
      <formula>I$28</formula>
    </cfRule>
    <cfRule type="cellIs" dxfId="558" priority="237" operator="equal">
      <formula>I$27</formula>
    </cfRule>
    <cfRule type="cellIs" dxfId="557" priority="238" operator="equal">
      <formula>I$26</formula>
    </cfRule>
    <cfRule type="cellIs" dxfId="556" priority="239" operator="equal">
      <formula>I$25</formula>
    </cfRule>
    <cfRule type="cellIs" dxfId="555" priority="240" operator="equal">
      <formula>I$24</formula>
    </cfRule>
    <cfRule type="cellIs" dxfId="554" priority="241" operator="equal">
      <formula>I$23</formula>
    </cfRule>
    <cfRule type="cellIs" dxfId="553" priority="242" operator="equal">
      <formula>I$22</formula>
    </cfRule>
    <cfRule type="cellIs" dxfId="552" priority="243" operator="equal">
      <formula>I$21</formula>
    </cfRule>
    <cfRule type="cellIs" dxfId="551" priority="244" operator="equal">
      <formula>I$20</formula>
    </cfRule>
    <cfRule type="cellIs" dxfId="550" priority="245" operator="equal">
      <formula>I$19</formula>
    </cfRule>
    <cfRule type="cellIs" dxfId="549" priority="246" operator="equal">
      <formula>I$18</formula>
    </cfRule>
    <cfRule type="cellIs" dxfId="548" priority="247" operator="equal">
      <formula>I$17</formula>
    </cfRule>
    <cfRule type="cellIs" dxfId="547" priority="248" operator="equal">
      <formula>I$16</formula>
    </cfRule>
    <cfRule type="cellIs" dxfId="546" priority="249" operator="equal">
      <formula>I$15</formula>
    </cfRule>
    <cfRule type="cellIs" dxfId="545" priority="250" operator="equal">
      <formula>I$14</formula>
    </cfRule>
    <cfRule type="cellIs" dxfId="544" priority="251" operator="equal">
      <formula>I$13</formula>
    </cfRule>
  </conditionalFormatting>
  <conditionalFormatting sqref="J70:J74">
    <cfRule type="cellIs" dxfId="543" priority="234" operator="equal">
      <formula>J$12</formula>
    </cfRule>
  </conditionalFormatting>
  <conditionalFormatting sqref="J70:J74">
    <cfRule type="cellIs" dxfId="542" priority="217" operator="equal">
      <formula>J$29</formula>
    </cfRule>
    <cfRule type="cellIs" dxfId="541" priority="218" operator="equal">
      <formula>J$28</formula>
    </cfRule>
    <cfRule type="cellIs" dxfId="540" priority="219" operator="equal">
      <formula>J$27</formula>
    </cfRule>
    <cfRule type="cellIs" dxfId="539" priority="220" operator="equal">
      <formula>J$26</formula>
    </cfRule>
    <cfRule type="cellIs" dxfId="538" priority="221" operator="equal">
      <formula>J$25</formula>
    </cfRule>
    <cfRule type="cellIs" dxfId="537" priority="222" operator="equal">
      <formula>J$24</formula>
    </cfRule>
    <cfRule type="cellIs" dxfId="536" priority="223" operator="equal">
      <formula>J$23</formula>
    </cfRule>
    <cfRule type="cellIs" dxfId="535" priority="224" operator="equal">
      <formula>J$22</formula>
    </cfRule>
    <cfRule type="cellIs" dxfId="534" priority="225" operator="equal">
      <formula>J$21</formula>
    </cfRule>
    <cfRule type="cellIs" dxfId="533" priority="226" operator="equal">
      <formula>J$20</formula>
    </cfRule>
    <cfRule type="cellIs" dxfId="532" priority="227" operator="equal">
      <formula>J$19</formula>
    </cfRule>
    <cfRule type="cellIs" dxfId="531" priority="228" operator="equal">
      <formula>J$18</formula>
    </cfRule>
    <cfRule type="cellIs" dxfId="530" priority="229" operator="equal">
      <formula>J$17</formula>
    </cfRule>
    <cfRule type="cellIs" dxfId="529" priority="230" operator="equal">
      <formula>J$16</formula>
    </cfRule>
    <cfRule type="cellIs" dxfId="528" priority="231" operator="equal">
      <formula>J$15</formula>
    </cfRule>
    <cfRule type="cellIs" dxfId="527" priority="232" operator="equal">
      <formula>J$14</formula>
    </cfRule>
    <cfRule type="cellIs" dxfId="526" priority="233" operator="equal">
      <formula>J$13</formula>
    </cfRule>
  </conditionalFormatting>
  <conditionalFormatting sqref="J75">
    <cfRule type="cellIs" dxfId="525" priority="216" operator="equal">
      <formula>J$12</formula>
    </cfRule>
  </conditionalFormatting>
  <conditionalFormatting sqref="J75">
    <cfRule type="cellIs" dxfId="524" priority="199" operator="equal">
      <formula>J$29</formula>
    </cfRule>
    <cfRule type="cellIs" dxfId="523" priority="200" operator="equal">
      <formula>J$28</formula>
    </cfRule>
    <cfRule type="cellIs" dxfId="522" priority="201" operator="equal">
      <formula>J$27</formula>
    </cfRule>
    <cfRule type="cellIs" dxfId="521" priority="202" operator="equal">
      <formula>J$26</formula>
    </cfRule>
    <cfRule type="cellIs" dxfId="520" priority="203" operator="equal">
      <formula>J$25</formula>
    </cfRule>
    <cfRule type="cellIs" dxfId="519" priority="204" operator="equal">
      <formula>J$24</formula>
    </cfRule>
    <cfRule type="cellIs" dxfId="518" priority="205" operator="equal">
      <formula>J$23</formula>
    </cfRule>
    <cfRule type="cellIs" dxfId="517" priority="206" operator="equal">
      <formula>J$22</formula>
    </cfRule>
    <cfRule type="cellIs" dxfId="516" priority="207" operator="equal">
      <formula>J$21</formula>
    </cfRule>
    <cfRule type="cellIs" dxfId="515" priority="208" operator="equal">
      <formula>J$20</formula>
    </cfRule>
    <cfRule type="cellIs" dxfId="514" priority="209" operator="equal">
      <formula>J$19</formula>
    </cfRule>
    <cfRule type="cellIs" dxfId="513" priority="210" operator="equal">
      <formula>J$18</formula>
    </cfRule>
    <cfRule type="cellIs" dxfId="512" priority="211" operator="equal">
      <formula>J$17</formula>
    </cfRule>
    <cfRule type="cellIs" dxfId="511" priority="212" operator="equal">
      <formula>J$16</formula>
    </cfRule>
    <cfRule type="cellIs" dxfId="510" priority="213" operator="equal">
      <formula>J$15</formula>
    </cfRule>
    <cfRule type="cellIs" dxfId="509" priority="214" operator="equal">
      <formula>J$14</formula>
    </cfRule>
    <cfRule type="cellIs" dxfId="508" priority="215" operator="equal">
      <formula>J$13</formula>
    </cfRule>
  </conditionalFormatting>
  <conditionalFormatting sqref="L70:L74">
    <cfRule type="cellIs" dxfId="507" priority="198" operator="equal">
      <formula>L$12</formula>
    </cfRule>
  </conditionalFormatting>
  <conditionalFormatting sqref="L70:L74">
    <cfRule type="cellIs" dxfId="506" priority="181" operator="equal">
      <formula>L$29</formula>
    </cfRule>
    <cfRule type="cellIs" dxfId="505" priority="182" operator="equal">
      <formula>L$28</formula>
    </cfRule>
    <cfRule type="cellIs" dxfId="504" priority="183" operator="equal">
      <formula>L$27</formula>
    </cfRule>
    <cfRule type="cellIs" dxfId="503" priority="184" operator="equal">
      <formula>L$26</formula>
    </cfRule>
    <cfRule type="cellIs" dxfId="502" priority="185" operator="equal">
      <formula>L$25</formula>
    </cfRule>
    <cfRule type="cellIs" dxfId="501" priority="186" operator="equal">
      <formula>L$24</formula>
    </cfRule>
    <cfRule type="cellIs" dxfId="500" priority="187" operator="equal">
      <formula>L$23</formula>
    </cfRule>
    <cfRule type="cellIs" dxfId="499" priority="188" operator="equal">
      <formula>L$22</formula>
    </cfRule>
    <cfRule type="cellIs" dxfId="498" priority="189" operator="equal">
      <formula>L$21</formula>
    </cfRule>
    <cfRule type="cellIs" dxfId="497" priority="190" operator="equal">
      <formula>L$20</formula>
    </cfRule>
    <cfRule type="cellIs" dxfId="496" priority="191" operator="equal">
      <formula>L$19</formula>
    </cfRule>
    <cfRule type="cellIs" dxfId="495" priority="192" operator="equal">
      <formula>L$18</formula>
    </cfRule>
    <cfRule type="cellIs" dxfId="494" priority="193" operator="equal">
      <formula>L$17</formula>
    </cfRule>
    <cfRule type="cellIs" dxfId="493" priority="194" operator="equal">
      <formula>L$16</formula>
    </cfRule>
    <cfRule type="cellIs" dxfId="492" priority="195" operator="equal">
      <formula>L$15</formula>
    </cfRule>
    <cfRule type="cellIs" dxfId="491" priority="196" operator="equal">
      <formula>L$14</formula>
    </cfRule>
    <cfRule type="cellIs" dxfId="490" priority="197" operator="equal">
      <formula>L$13</formula>
    </cfRule>
  </conditionalFormatting>
  <conditionalFormatting sqref="L75">
    <cfRule type="cellIs" dxfId="489" priority="180" operator="equal">
      <formula>L$12</formula>
    </cfRule>
  </conditionalFormatting>
  <conditionalFormatting sqref="L75">
    <cfRule type="cellIs" dxfId="488" priority="163" operator="equal">
      <formula>L$29</formula>
    </cfRule>
    <cfRule type="cellIs" dxfId="487" priority="164" operator="equal">
      <formula>L$28</formula>
    </cfRule>
    <cfRule type="cellIs" dxfId="486" priority="165" operator="equal">
      <formula>L$27</formula>
    </cfRule>
    <cfRule type="cellIs" dxfId="485" priority="166" operator="equal">
      <formula>L$26</formula>
    </cfRule>
    <cfRule type="cellIs" dxfId="484" priority="167" operator="equal">
      <formula>L$25</formula>
    </cfRule>
    <cfRule type="cellIs" dxfId="483" priority="168" operator="equal">
      <formula>L$24</formula>
    </cfRule>
    <cfRule type="cellIs" dxfId="482" priority="169" operator="equal">
      <formula>L$23</formula>
    </cfRule>
    <cfRule type="cellIs" dxfId="481" priority="170" operator="equal">
      <formula>L$22</formula>
    </cfRule>
    <cfRule type="cellIs" dxfId="480" priority="171" operator="equal">
      <formula>L$21</formula>
    </cfRule>
    <cfRule type="cellIs" dxfId="479" priority="172" operator="equal">
      <formula>L$20</formula>
    </cfRule>
    <cfRule type="cellIs" dxfId="478" priority="173" operator="equal">
      <formula>L$19</formula>
    </cfRule>
    <cfRule type="cellIs" dxfId="477" priority="174" operator="equal">
      <formula>L$18</formula>
    </cfRule>
    <cfRule type="cellIs" dxfId="476" priority="175" operator="equal">
      <formula>L$17</formula>
    </cfRule>
    <cfRule type="cellIs" dxfId="475" priority="176" operator="equal">
      <formula>L$16</formula>
    </cfRule>
    <cfRule type="cellIs" dxfId="474" priority="177" operator="equal">
      <formula>L$15</formula>
    </cfRule>
    <cfRule type="cellIs" dxfId="473" priority="178" operator="equal">
      <formula>L$14</formula>
    </cfRule>
    <cfRule type="cellIs" dxfId="472" priority="179" operator="equal">
      <formula>L$13</formula>
    </cfRule>
  </conditionalFormatting>
  <conditionalFormatting sqref="E70:H74">
    <cfRule type="cellIs" dxfId="471" priority="162" operator="equal">
      <formula>E$12</formula>
    </cfRule>
  </conditionalFormatting>
  <conditionalFormatting sqref="E70:H74">
    <cfRule type="cellIs" dxfId="470" priority="145" operator="equal">
      <formula>E$29</formula>
    </cfRule>
    <cfRule type="cellIs" dxfId="469" priority="146" operator="equal">
      <formula>E$28</formula>
    </cfRule>
    <cfRule type="cellIs" dxfId="468" priority="147" operator="equal">
      <formula>E$27</formula>
    </cfRule>
    <cfRule type="cellIs" dxfId="467" priority="148" operator="equal">
      <formula>E$26</formula>
    </cfRule>
    <cfRule type="cellIs" dxfId="466" priority="149" operator="equal">
      <formula>E$25</formula>
    </cfRule>
    <cfRule type="cellIs" dxfId="465" priority="150" operator="equal">
      <formula>E$24</formula>
    </cfRule>
    <cfRule type="cellIs" dxfId="464" priority="151" operator="equal">
      <formula>E$23</formula>
    </cfRule>
    <cfRule type="cellIs" dxfId="463" priority="152" operator="equal">
      <formula>E$22</formula>
    </cfRule>
    <cfRule type="cellIs" dxfId="462" priority="153" operator="equal">
      <formula>E$21</formula>
    </cfRule>
    <cfRule type="cellIs" dxfId="461" priority="154" operator="equal">
      <formula>E$20</formula>
    </cfRule>
    <cfRule type="cellIs" dxfId="460" priority="155" operator="equal">
      <formula>E$19</formula>
    </cfRule>
    <cfRule type="cellIs" dxfId="459" priority="156" operator="equal">
      <formula>E$18</formula>
    </cfRule>
    <cfRule type="cellIs" dxfId="458" priority="157" operator="equal">
      <formula>E$17</formula>
    </cfRule>
    <cfRule type="cellIs" dxfId="457" priority="158" operator="equal">
      <formula>E$16</formula>
    </cfRule>
    <cfRule type="cellIs" dxfId="456" priority="159" operator="equal">
      <formula>E$15</formula>
    </cfRule>
    <cfRule type="cellIs" dxfId="455" priority="160" operator="equal">
      <formula>E$14</formula>
    </cfRule>
    <cfRule type="cellIs" dxfId="454" priority="161" operator="equal">
      <formula>E$13</formula>
    </cfRule>
  </conditionalFormatting>
  <conditionalFormatting sqref="E75:H75">
    <cfRule type="cellIs" dxfId="453" priority="144" operator="equal">
      <formula>E$12</formula>
    </cfRule>
  </conditionalFormatting>
  <conditionalFormatting sqref="E75:H75">
    <cfRule type="cellIs" dxfId="452" priority="127" operator="equal">
      <formula>E$29</formula>
    </cfRule>
    <cfRule type="cellIs" dxfId="451" priority="128" operator="equal">
      <formula>E$28</formula>
    </cfRule>
    <cfRule type="cellIs" dxfId="450" priority="129" operator="equal">
      <formula>E$27</formula>
    </cfRule>
    <cfRule type="cellIs" dxfId="449" priority="130" operator="equal">
      <formula>E$26</formula>
    </cfRule>
    <cfRule type="cellIs" dxfId="448" priority="131" operator="equal">
      <formula>E$25</formula>
    </cfRule>
    <cfRule type="cellIs" dxfId="447" priority="132" operator="equal">
      <formula>E$24</formula>
    </cfRule>
    <cfRule type="cellIs" dxfId="446" priority="133" operator="equal">
      <formula>E$23</formula>
    </cfRule>
    <cfRule type="cellIs" dxfId="445" priority="134" operator="equal">
      <formula>E$22</formula>
    </cfRule>
    <cfRule type="cellIs" dxfId="444" priority="135" operator="equal">
      <formula>E$21</formula>
    </cfRule>
    <cfRule type="cellIs" dxfId="443" priority="136" operator="equal">
      <formula>E$20</formula>
    </cfRule>
    <cfRule type="cellIs" dxfId="442" priority="137" operator="equal">
      <formula>E$19</formula>
    </cfRule>
    <cfRule type="cellIs" dxfId="441" priority="138" operator="equal">
      <formula>E$18</formula>
    </cfRule>
    <cfRule type="cellIs" dxfId="440" priority="139" operator="equal">
      <formula>E$17</formula>
    </cfRule>
    <cfRule type="cellIs" dxfId="439" priority="140" operator="equal">
      <formula>E$16</formula>
    </cfRule>
    <cfRule type="cellIs" dxfId="438" priority="141" operator="equal">
      <formula>E$15</formula>
    </cfRule>
    <cfRule type="cellIs" dxfId="437" priority="142" operator="equal">
      <formula>E$14</formula>
    </cfRule>
    <cfRule type="cellIs" dxfId="436" priority="143" operator="equal">
      <formula>E$13</formula>
    </cfRule>
  </conditionalFormatting>
  <conditionalFormatting sqref="E93:H96 E83:H91">
    <cfRule type="cellIs" dxfId="435" priority="126" operator="equal">
      <formula>E$12</formula>
    </cfRule>
  </conditionalFormatting>
  <conditionalFormatting sqref="E93:H96 E83:H91">
    <cfRule type="cellIs" dxfId="434" priority="109" operator="equal">
      <formula>E$29</formula>
    </cfRule>
    <cfRule type="cellIs" dxfId="433" priority="110" operator="equal">
      <formula>E$28</formula>
    </cfRule>
    <cfRule type="cellIs" dxfId="432" priority="111" operator="equal">
      <formula>E$27</formula>
    </cfRule>
    <cfRule type="cellIs" dxfId="431" priority="112" operator="equal">
      <formula>E$26</formula>
    </cfRule>
    <cfRule type="cellIs" dxfId="430" priority="113" operator="equal">
      <formula>E$25</formula>
    </cfRule>
    <cfRule type="cellIs" dxfId="429" priority="114" operator="equal">
      <formula>E$24</formula>
    </cfRule>
    <cfRule type="cellIs" dxfId="428" priority="115" operator="equal">
      <formula>E$23</formula>
    </cfRule>
    <cfRule type="cellIs" dxfId="427" priority="116" operator="equal">
      <formula>E$22</formula>
    </cfRule>
    <cfRule type="cellIs" dxfId="426" priority="117" operator="equal">
      <formula>E$21</formula>
    </cfRule>
    <cfRule type="cellIs" dxfId="425" priority="118" operator="equal">
      <formula>E$20</formula>
    </cfRule>
    <cfRule type="cellIs" dxfId="424" priority="119" operator="equal">
      <formula>E$19</formula>
    </cfRule>
    <cfRule type="cellIs" dxfId="423" priority="120" operator="equal">
      <formula>E$18</formula>
    </cfRule>
    <cfRule type="cellIs" dxfId="422" priority="121" operator="equal">
      <formula>E$17</formula>
    </cfRule>
    <cfRule type="cellIs" dxfId="421" priority="122" operator="equal">
      <formula>E$16</formula>
    </cfRule>
    <cfRule type="cellIs" dxfId="420" priority="123" operator="equal">
      <formula>E$15</formula>
    </cfRule>
    <cfRule type="cellIs" dxfId="419" priority="124" operator="equal">
      <formula>E$14</formula>
    </cfRule>
    <cfRule type="cellIs" dxfId="418" priority="125" operator="equal">
      <formula>E$13</formula>
    </cfRule>
  </conditionalFormatting>
  <conditionalFormatting sqref="J93:J96 J83:J91">
    <cfRule type="cellIs" dxfId="417" priority="108" operator="equal">
      <formula>J$12</formula>
    </cfRule>
  </conditionalFormatting>
  <conditionalFormatting sqref="J93:J96 J83:J91">
    <cfRule type="cellIs" dxfId="416" priority="91" operator="equal">
      <formula>J$29</formula>
    </cfRule>
    <cfRule type="cellIs" dxfId="415" priority="92" operator="equal">
      <formula>J$28</formula>
    </cfRule>
    <cfRule type="cellIs" dxfId="414" priority="93" operator="equal">
      <formula>J$27</formula>
    </cfRule>
    <cfRule type="cellIs" dxfId="413" priority="94" operator="equal">
      <formula>J$26</formula>
    </cfRule>
    <cfRule type="cellIs" dxfId="412" priority="95" operator="equal">
      <formula>J$25</formula>
    </cfRule>
    <cfRule type="cellIs" dxfId="411" priority="96" operator="equal">
      <formula>J$24</formula>
    </cfRule>
    <cfRule type="cellIs" dxfId="410" priority="97" operator="equal">
      <formula>J$23</formula>
    </cfRule>
    <cfRule type="cellIs" dxfId="409" priority="98" operator="equal">
      <formula>J$22</formula>
    </cfRule>
    <cfRule type="cellIs" dxfId="408" priority="99" operator="equal">
      <formula>J$21</formula>
    </cfRule>
    <cfRule type="cellIs" dxfId="407" priority="100" operator="equal">
      <formula>J$20</formula>
    </cfRule>
    <cfRule type="cellIs" dxfId="406" priority="101" operator="equal">
      <formula>J$19</formula>
    </cfRule>
    <cfRule type="cellIs" dxfId="405" priority="102" operator="equal">
      <formula>J$18</formula>
    </cfRule>
    <cfRule type="cellIs" dxfId="404" priority="103" operator="equal">
      <formula>J$17</formula>
    </cfRule>
    <cfRule type="cellIs" dxfId="403" priority="104" operator="equal">
      <formula>J$16</formula>
    </cfRule>
    <cfRule type="cellIs" dxfId="402" priority="105" operator="equal">
      <formula>J$15</formula>
    </cfRule>
    <cfRule type="cellIs" dxfId="401" priority="106" operator="equal">
      <formula>J$14</formula>
    </cfRule>
    <cfRule type="cellIs" dxfId="400" priority="107" operator="equal">
      <formula>J$13</formula>
    </cfRule>
  </conditionalFormatting>
  <conditionalFormatting sqref="L93:L96 L83:L91">
    <cfRule type="cellIs" dxfId="399" priority="90" operator="equal">
      <formula>L$12</formula>
    </cfRule>
  </conditionalFormatting>
  <conditionalFormatting sqref="L93:L96 L83:L91">
    <cfRule type="cellIs" dxfId="398" priority="73" operator="equal">
      <formula>L$29</formula>
    </cfRule>
    <cfRule type="cellIs" dxfId="397" priority="74" operator="equal">
      <formula>L$28</formula>
    </cfRule>
    <cfRule type="cellIs" dxfId="396" priority="75" operator="equal">
      <formula>L$27</formula>
    </cfRule>
    <cfRule type="cellIs" dxfId="395" priority="76" operator="equal">
      <formula>L$26</formula>
    </cfRule>
    <cfRule type="cellIs" dxfId="394" priority="77" operator="equal">
      <formula>L$25</formula>
    </cfRule>
    <cfRule type="cellIs" dxfId="393" priority="78" operator="equal">
      <formula>L$24</formula>
    </cfRule>
    <cfRule type="cellIs" dxfId="392" priority="79" operator="equal">
      <formula>L$23</formula>
    </cfRule>
    <cfRule type="cellIs" dxfId="391" priority="80" operator="equal">
      <formula>L$22</formula>
    </cfRule>
    <cfRule type="cellIs" dxfId="390" priority="81" operator="equal">
      <formula>L$21</formula>
    </cfRule>
    <cfRule type="cellIs" dxfId="389" priority="82" operator="equal">
      <formula>L$20</formula>
    </cfRule>
    <cfRule type="cellIs" dxfId="388" priority="83" operator="equal">
      <formula>L$19</formula>
    </cfRule>
    <cfRule type="cellIs" dxfId="387" priority="84" operator="equal">
      <formula>L$18</formula>
    </cfRule>
    <cfRule type="cellIs" dxfId="386" priority="85" operator="equal">
      <formula>L$17</formula>
    </cfRule>
    <cfRule type="cellIs" dxfId="385" priority="86" operator="equal">
      <formula>L$16</formula>
    </cfRule>
    <cfRule type="cellIs" dxfId="384" priority="87" operator="equal">
      <formula>L$15</formula>
    </cfRule>
    <cfRule type="cellIs" dxfId="383" priority="88" operator="equal">
      <formula>L$14</formula>
    </cfRule>
    <cfRule type="cellIs" dxfId="382" priority="89" operator="equal">
      <formula>L$13</formula>
    </cfRule>
  </conditionalFormatting>
  <conditionalFormatting sqref="E103:H109">
    <cfRule type="cellIs" dxfId="381" priority="72" operator="equal">
      <formula>E$12</formula>
    </cfRule>
  </conditionalFormatting>
  <conditionalFormatting sqref="E103:H109">
    <cfRule type="cellIs" dxfId="380" priority="55" operator="equal">
      <formula>E$29</formula>
    </cfRule>
    <cfRule type="cellIs" dxfId="379" priority="56" operator="equal">
      <formula>E$28</formula>
    </cfRule>
    <cfRule type="cellIs" dxfId="378" priority="57" operator="equal">
      <formula>E$27</formula>
    </cfRule>
    <cfRule type="cellIs" dxfId="377" priority="58" operator="equal">
      <formula>E$26</formula>
    </cfRule>
    <cfRule type="cellIs" dxfId="376" priority="59" operator="equal">
      <formula>E$25</formula>
    </cfRule>
    <cfRule type="cellIs" dxfId="375" priority="60" operator="equal">
      <formula>E$24</formula>
    </cfRule>
    <cfRule type="cellIs" dxfId="374" priority="61" operator="equal">
      <formula>E$23</formula>
    </cfRule>
    <cfRule type="cellIs" dxfId="373" priority="62" operator="equal">
      <formula>E$22</formula>
    </cfRule>
    <cfRule type="cellIs" dxfId="372" priority="63" operator="equal">
      <formula>E$21</formula>
    </cfRule>
    <cfRule type="cellIs" dxfId="371" priority="64" operator="equal">
      <formula>E$20</formula>
    </cfRule>
    <cfRule type="cellIs" dxfId="370" priority="65" operator="equal">
      <formula>E$19</formula>
    </cfRule>
    <cfRule type="cellIs" dxfId="369" priority="66" operator="equal">
      <formula>E$18</formula>
    </cfRule>
    <cfRule type="cellIs" dxfId="368" priority="67" operator="equal">
      <formula>E$17</formula>
    </cfRule>
    <cfRule type="cellIs" dxfId="367" priority="68" operator="equal">
      <formula>E$16</formula>
    </cfRule>
    <cfRule type="cellIs" dxfId="366" priority="69" operator="equal">
      <formula>E$15</formula>
    </cfRule>
    <cfRule type="cellIs" dxfId="365" priority="70" operator="equal">
      <formula>E$14</formula>
    </cfRule>
    <cfRule type="cellIs" dxfId="364" priority="71" operator="equal">
      <formula>E$13</formula>
    </cfRule>
  </conditionalFormatting>
  <conditionalFormatting sqref="J103:J109">
    <cfRule type="cellIs" dxfId="363" priority="54" operator="equal">
      <formula>J$12</formula>
    </cfRule>
  </conditionalFormatting>
  <conditionalFormatting sqref="J103:J109">
    <cfRule type="cellIs" dxfId="362" priority="37" operator="equal">
      <formula>J$29</formula>
    </cfRule>
    <cfRule type="cellIs" dxfId="361" priority="38" operator="equal">
      <formula>J$28</formula>
    </cfRule>
    <cfRule type="cellIs" dxfId="360" priority="39" operator="equal">
      <formula>J$27</formula>
    </cfRule>
    <cfRule type="cellIs" dxfId="359" priority="40" operator="equal">
      <formula>J$26</formula>
    </cfRule>
    <cfRule type="cellIs" dxfId="358" priority="41" operator="equal">
      <formula>J$25</formula>
    </cfRule>
    <cfRule type="cellIs" dxfId="357" priority="42" operator="equal">
      <formula>J$24</formula>
    </cfRule>
    <cfRule type="cellIs" dxfId="356" priority="43" operator="equal">
      <formula>J$23</formula>
    </cfRule>
    <cfRule type="cellIs" dxfId="355" priority="44" operator="equal">
      <formula>J$22</formula>
    </cfRule>
    <cfRule type="cellIs" dxfId="354" priority="45" operator="equal">
      <formula>J$21</formula>
    </cfRule>
    <cfRule type="cellIs" dxfId="353" priority="46" operator="equal">
      <formula>J$20</formula>
    </cfRule>
    <cfRule type="cellIs" dxfId="352" priority="47" operator="equal">
      <formula>J$19</formula>
    </cfRule>
    <cfRule type="cellIs" dxfId="351" priority="48" operator="equal">
      <formula>J$18</formula>
    </cfRule>
    <cfRule type="cellIs" dxfId="350" priority="49" operator="equal">
      <formula>J$17</formula>
    </cfRule>
    <cfRule type="cellIs" dxfId="349" priority="50" operator="equal">
      <formula>J$16</formula>
    </cfRule>
    <cfRule type="cellIs" dxfId="348" priority="51" operator="equal">
      <formula>J$15</formula>
    </cfRule>
    <cfRule type="cellIs" dxfId="347" priority="52" operator="equal">
      <formula>J$14</formula>
    </cfRule>
    <cfRule type="cellIs" dxfId="346" priority="53" operator="equal">
      <formula>J$13</formula>
    </cfRule>
  </conditionalFormatting>
  <conditionalFormatting sqref="L103:L109">
    <cfRule type="cellIs" dxfId="345" priority="36" operator="equal">
      <formula>L$12</formula>
    </cfRule>
  </conditionalFormatting>
  <conditionalFormatting sqref="L103:L109">
    <cfRule type="cellIs" dxfId="344" priority="19" operator="equal">
      <formula>L$29</formula>
    </cfRule>
    <cfRule type="cellIs" dxfId="343" priority="20" operator="equal">
      <formula>L$28</formula>
    </cfRule>
    <cfRule type="cellIs" dxfId="342" priority="21" operator="equal">
      <formula>L$27</formula>
    </cfRule>
    <cfRule type="cellIs" dxfId="341" priority="22" operator="equal">
      <formula>L$26</formula>
    </cfRule>
    <cfRule type="cellIs" dxfId="340" priority="23" operator="equal">
      <formula>L$25</formula>
    </cfRule>
    <cfRule type="cellIs" dxfId="339" priority="24" operator="equal">
      <formula>L$24</formula>
    </cfRule>
    <cfRule type="cellIs" dxfId="338" priority="25" operator="equal">
      <formula>L$23</formula>
    </cfRule>
    <cfRule type="cellIs" dxfId="337" priority="26" operator="equal">
      <formula>L$22</formula>
    </cfRule>
    <cfRule type="cellIs" dxfId="336" priority="27" operator="equal">
      <formula>L$21</formula>
    </cfRule>
    <cfRule type="cellIs" dxfId="335" priority="28" operator="equal">
      <formula>L$20</formula>
    </cfRule>
    <cfRule type="cellIs" dxfId="334" priority="29" operator="equal">
      <formula>L$19</formula>
    </cfRule>
    <cfRule type="cellIs" dxfId="333" priority="30" operator="equal">
      <formula>L$18</formula>
    </cfRule>
    <cfRule type="cellIs" dxfId="332" priority="31" operator="equal">
      <formula>L$17</formula>
    </cfRule>
    <cfRule type="cellIs" dxfId="331" priority="32" operator="equal">
      <formula>L$16</formula>
    </cfRule>
    <cfRule type="cellIs" dxfId="330" priority="33" operator="equal">
      <formula>L$15</formula>
    </cfRule>
    <cfRule type="cellIs" dxfId="329" priority="34" operator="equal">
      <formula>L$14</formula>
    </cfRule>
    <cfRule type="cellIs" dxfId="328" priority="35" operator="equal">
      <formula>L$13</formula>
    </cfRule>
  </conditionalFormatting>
  <conditionalFormatting sqref="E117:H117">
    <cfRule type="cellIs" dxfId="327" priority="18" operator="equal">
      <formula>E$12</formula>
    </cfRule>
  </conditionalFormatting>
  <conditionalFormatting sqref="E117:H117">
    <cfRule type="cellIs" dxfId="326" priority="1" operator="equal">
      <formula>E$29</formula>
    </cfRule>
    <cfRule type="cellIs" dxfId="325" priority="2" operator="equal">
      <formula>E$28</formula>
    </cfRule>
    <cfRule type="cellIs" dxfId="324" priority="3" operator="equal">
      <formula>E$27</formula>
    </cfRule>
    <cfRule type="cellIs" dxfId="323" priority="4" operator="equal">
      <formula>E$26</formula>
    </cfRule>
    <cfRule type="cellIs" dxfId="322" priority="5" operator="equal">
      <formula>E$25</formula>
    </cfRule>
    <cfRule type="cellIs" dxfId="321" priority="6" operator="equal">
      <formula>E$24</formula>
    </cfRule>
    <cfRule type="cellIs" dxfId="320" priority="7" operator="equal">
      <formula>E$23</formula>
    </cfRule>
    <cfRule type="cellIs" dxfId="319" priority="8" operator="equal">
      <formula>E$22</formula>
    </cfRule>
    <cfRule type="cellIs" dxfId="318" priority="9" operator="equal">
      <formula>E$21</formula>
    </cfRule>
    <cfRule type="cellIs" dxfId="317" priority="10" operator="equal">
      <formula>E$20</formula>
    </cfRule>
    <cfRule type="cellIs" dxfId="316" priority="11" operator="equal">
      <formula>E$19</formula>
    </cfRule>
    <cfRule type="cellIs" dxfId="315" priority="12" operator="equal">
      <formula>E$18</formula>
    </cfRule>
    <cfRule type="cellIs" dxfId="314" priority="13" operator="equal">
      <formula>E$17</formula>
    </cfRule>
    <cfRule type="cellIs" dxfId="313" priority="14" operator="equal">
      <formula>E$16</formula>
    </cfRule>
    <cfRule type="cellIs" dxfId="312" priority="15" operator="equal">
      <formula>E$15</formula>
    </cfRule>
    <cfRule type="cellIs" dxfId="311" priority="16" operator="equal">
      <formula>E$14</formula>
    </cfRule>
    <cfRule type="cellIs" dxfId="310" priority="17" operator="equal">
      <formula>E$13</formula>
    </cfRule>
  </conditionalFormatting>
  <pageMargins left="0.7" right="0.7" top="0.75" bottom="0.75" header="0.3" footer="0.3"/>
  <pageSetup scale="73" fitToHeight="0" orientation="landscape" r:id="rId1"/>
  <rowBreaks count="1" manualBreakCount="1">
    <brk id="49" max="19" man="1"/>
  </rowBreaks>
  <colBreaks count="1" manualBreakCount="1">
    <brk id="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98"/>
  <sheetViews>
    <sheetView zoomScale="90" zoomScaleNormal="90" workbookViewId="0"/>
  </sheetViews>
  <sheetFormatPr defaultRowHeight="12.75" x14ac:dyDescent="0.2"/>
  <sheetData>
    <row r="1" spans="2:33" x14ac:dyDescent="0.2">
      <c r="M1" s="3"/>
      <c r="N1" s="3"/>
      <c r="O1" s="3"/>
      <c r="P1" s="3"/>
      <c r="Q1" s="3"/>
      <c r="R1" s="3"/>
      <c r="S1" s="3"/>
      <c r="T1" s="3"/>
      <c r="U1" s="3"/>
      <c r="V1" s="3"/>
      <c r="W1" s="3"/>
      <c r="X1" s="3"/>
      <c r="Y1" s="3"/>
      <c r="Z1" s="3"/>
    </row>
    <row r="2" spans="2:33" x14ac:dyDescent="0.2">
      <c r="B2" s="8" t="s">
        <v>47</v>
      </c>
      <c r="M2" s="30"/>
      <c r="N2" s="30"/>
      <c r="O2" s="30"/>
      <c r="P2" s="30"/>
      <c r="Q2" s="30"/>
      <c r="R2" s="30"/>
      <c r="S2" s="30"/>
      <c r="T2" s="30"/>
      <c r="U2" s="30"/>
      <c r="V2" s="30"/>
      <c r="W2" s="30"/>
      <c r="X2" s="30"/>
      <c r="Y2" s="30"/>
      <c r="Z2" s="3"/>
    </row>
    <row r="3" spans="2:33" x14ac:dyDescent="0.2">
      <c r="D3" t="s">
        <v>52</v>
      </c>
      <c r="M3" s="30"/>
      <c r="N3" s="30"/>
      <c r="O3" s="30"/>
      <c r="P3" s="30"/>
      <c r="Q3" s="30"/>
      <c r="R3" s="30"/>
      <c r="S3" s="30"/>
      <c r="T3" s="30"/>
      <c r="U3" s="30"/>
      <c r="V3" s="30"/>
      <c r="W3" s="30"/>
      <c r="X3" s="30"/>
      <c r="Y3" s="30"/>
      <c r="Z3" s="3"/>
    </row>
    <row r="4" spans="2:33" x14ac:dyDescent="0.2">
      <c r="D4" t="s">
        <v>125</v>
      </c>
      <c r="M4" s="30"/>
      <c r="N4" s="30"/>
      <c r="O4" s="30"/>
      <c r="P4" s="30"/>
      <c r="Q4" s="30"/>
      <c r="R4" s="30"/>
      <c r="S4" s="30"/>
      <c r="T4" s="30"/>
      <c r="U4" s="30"/>
      <c r="V4" s="30"/>
      <c r="W4" s="30"/>
      <c r="X4" s="30"/>
      <c r="Y4" s="30"/>
      <c r="Z4" s="3"/>
    </row>
    <row r="5" spans="2:33" x14ac:dyDescent="0.2">
      <c r="M5" s="30"/>
      <c r="N5" s="30"/>
      <c r="O5" s="30"/>
      <c r="P5" s="30"/>
      <c r="Q5" s="30"/>
      <c r="R5" s="30"/>
      <c r="S5" s="30"/>
      <c r="T5" s="30"/>
      <c r="U5" s="30"/>
      <c r="V5" s="30"/>
      <c r="W5" s="30"/>
      <c r="X5" s="30"/>
      <c r="Y5" s="30"/>
      <c r="Z5" s="3"/>
    </row>
    <row r="6" spans="2:33" x14ac:dyDescent="0.2">
      <c r="C6" s="6" t="s">
        <v>44</v>
      </c>
      <c r="M6" s="2"/>
      <c r="N6" s="2"/>
      <c r="O6" s="2"/>
      <c r="P6" s="2"/>
    </row>
    <row r="7" spans="2:33" x14ac:dyDescent="0.2">
      <c r="D7" s="109" t="s">
        <v>103</v>
      </c>
      <c r="E7" s="109"/>
      <c r="F7">
        <v>1.1499999999999999</v>
      </c>
      <c r="G7" s="109"/>
      <c r="H7" s="109"/>
      <c r="I7" s="109"/>
      <c r="J7" s="109"/>
      <c r="K7" s="109"/>
      <c r="L7" s="109"/>
      <c r="M7" s="2"/>
      <c r="O7" s="2"/>
      <c r="P7" s="2"/>
      <c r="Q7" s="2"/>
      <c r="R7" s="2"/>
      <c r="S7" s="2"/>
      <c r="T7" s="2"/>
      <c r="U7" s="2"/>
      <c r="V7" s="2"/>
      <c r="W7" s="2"/>
      <c r="X7" s="2"/>
      <c r="Y7" s="2"/>
      <c r="Z7" s="2"/>
    </row>
    <row r="9" spans="2:33" x14ac:dyDescent="0.2">
      <c r="D9" s="6" t="s">
        <v>43</v>
      </c>
      <c r="E9" s="3">
        <f t="shared" ref="E9:L9" si="0">10/12+$F$7*E11</f>
        <v>0.83333333333333337</v>
      </c>
      <c r="F9" s="3">
        <f t="shared" si="0"/>
        <v>1.1208333333333333</v>
      </c>
      <c r="G9" s="3">
        <f t="shared" si="0"/>
        <v>1.4083333333333332</v>
      </c>
      <c r="H9" s="3">
        <f t="shared" si="0"/>
        <v>1.6958333333333333</v>
      </c>
      <c r="I9" s="3">
        <f t="shared" si="0"/>
        <v>1.9833333333333334</v>
      </c>
      <c r="J9" s="3">
        <f t="shared" si="0"/>
        <v>2.2708333333333335</v>
      </c>
      <c r="K9" s="3">
        <f t="shared" si="0"/>
        <v>2.5583333333333331</v>
      </c>
      <c r="L9" s="3">
        <f t="shared" si="0"/>
        <v>2.8458333333333332</v>
      </c>
      <c r="M9" s="3">
        <f t="shared" ref="M9:AB9" si="1">10/12+$F$7*M11</f>
        <v>3.1333333333333333</v>
      </c>
      <c r="N9" s="3">
        <f t="shared" si="1"/>
        <v>3.7083333333333335</v>
      </c>
      <c r="O9" s="3">
        <f t="shared" si="1"/>
        <v>4.2833333333333332</v>
      </c>
      <c r="P9" s="3">
        <f t="shared" si="1"/>
        <v>4.8583333333333325</v>
      </c>
      <c r="Q9" s="3">
        <f t="shared" si="1"/>
        <v>5.4333333333333327</v>
      </c>
      <c r="R9" s="3">
        <f t="shared" si="1"/>
        <v>6.583333333333333</v>
      </c>
      <c r="S9" s="3">
        <f t="shared" si="1"/>
        <v>7.7333333333333325</v>
      </c>
      <c r="T9" s="3">
        <f t="shared" si="1"/>
        <v>8.8833333333333329</v>
      </c>
      <c r="U9" s="3">
        <f t="shared" si="1"/>
        <v>10.033333333333333</v>
      </c>
      <c r="V9" s="3">
        <f t="shared" si="1"/>
        <v>11.183333333333334</v>
      </c>
      <c r="W9" s="3">
        <f t="shared" si="1"/>
        <v>12.333333333333334</v>
      </c>
      <c r="X9" s="3">
        <f t="shared" si="1"/>
        <v>13.483333333333333</v>
      </c>
      <c r="Y9" s="3">
        <f t="shared" si="1"/>
        <v>14.633333333333333</v>
      </c>
      <c r="Z9" s="3">
        <f t="shared" si="1"/>
        <v>15.783333333333333</v>
      </c>
      <c r="AA9" s="3">
        <f t="shared" si="1"/>
        <v>16.93333333333333</v>
      </c>
      <c r="AB9" s="3">
        <f t="shared" si="1"/>
        <v>18.083333333333332</v>
      </c>
      <c r="AC9" s="3">
        <f>10/12+$F$7*AC11</f>
        <v>19.233333333333331</v>
      </c>
      <c r="AD9" s="3">
        <f>10/12+$F$7*AD11</f>
        <v>20.383333333333329</v>
      </c>
      <c r="AE9" s="3">
        <f>10/12+$F$7*AE11</f>
        <v>21.533333333333331</v>
      </c>
      <c r="AF9" s="3">
        <f>10/12+$F$7*AF11</f>
        <v>22.68333333333333</v>
      </c>
      <c r="AG9" s="3">
        <f>10/12+$F$7*AG11</f>
        <v>23.833333333333332</v>
      </c>
    </row>
    <row r="10" spans="2:33" x14ac:dyDescent="0.2">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row>
    <row r="11" spans="2:33" x14ac:dyDescent="0.2">
      <c r="B11" s="28"/>
      <c r="C11" s="28"/>
      <c r="D11" s="6" t="s">
        <v>68</v>
      </c>
      <c r="E11" s="143">
        <v>0</v>
      </c>
      <c r="F11" s="143">
        <v>0.25</v>
      </c>
      <c r="G11" s="143">
        <v>0.5</v>
      </c>
      <c r="H11" s="143">
        <v>0.75</v>
      </c>
      <c r="I11" s="143">
        <v>1</v>
      </c>
      <c r="J11" s="143">
        <v>1.25</v>
      </c>
      <c r="K11" s="143">
        <v>1.5</v>
      </c>
      <c r="L11" s="143">
        <v>1.75</v>
      </c>
      <c r="M11" s="2">
        <v>2</v>
      </c>
      <c r="N11" s="2">
        <v>2.5</v>
      </c>
      <c r="O11" s="2">
        <v>3</v>
      </c>
      <c r="P11" s="2">
        <v>3.5</v>
      </c>
      <c r="Q11" s="2">
        <v>4</v>
      </c>
      <c r="R11" s="2">
        <v>5</v>
      </c>
      <c r="S11" s="2">
        <v>6</v>
      </c>
      <c r="T11" s="2">
        <v>7</v>
      </c>
      <c r="U11" s="2">
        <v>8</v>
      </c>
      <c r="V11" s="2">
        <v>9</v>
      </c>
      <c r="W11" s="2">
        <v>10</v>
      </c>
      <c r="X11" s="2">
        <v>11</v>
      </c>
      <c r="Y11" s="2">
        <v>12</v>
      </c>
      <c r="Z11" s="2">
        <v>13</v>
      </c>
      <c r="AA11" s="2">
        <v>14</v>
      </c>
      <c r="AB11" s="2">
        <v>15</v>
      </c>
      <c r="AC11" s="132">
        <v>16</v>
      </c>
      <c r="AD11" s="132">
        <v>17</v>
      </c>
      <c r="AE11" s="132">
        <v>18</v>
      </c>
      <c r="AF11" s="132">
        <v>19</v>
      </c>
      <c r="AG11" s="132">
        <v>20</v>
      </c>
    </row>
    <row r="12" spans="2:33" x14ac:dyDescent="0.2">
      <c r="B12" s="28"/>
      <c r="C12" s="285" t="s">
        <v>10</v>
      </c>
      <c r="D12" s="285"/>
      <c r="E12" s="124">
        <f t="shared" ref="E12:L12" si="2">13/E9</f>
        <v>15.6</v>
      </c>
      <c r="F12" s="124">
        <f t="shared" si="2"/>
        <v>11.598513011152416</v>
      </c>
      <c r="G12" s="124">
        <f t="shared" si="2"/>
        <v>9.2307692307692317</v>
      </c>
      <c r="H12" s="124">
        <f t="shared" si="2"/>
        <v>7.6658476658476662</v>
      </c>
      <c r="I12" s="124">
        <f t="shared" si="2"/>
        <v>6.5546218487394956</v>
      </c>
      <c r="J12" s="124">
        <f t="shared" si="2"/>
        <v>5.7247706422018343</v>
      </c>
      <c r="K12" s="124">
        <f t="shared" si="2"/>
        <v>5.0814332247557008</v>
      </c>
      <c r="L12" s="124">
        <f t="shared" si="2"/>
        <v>4.5680819912152275</v>
      </c>
      <c r="M12" s="74">
        <f>13/M9</f>
        <v>4.1489361702127656</v>
      </c>
      <c r="N12" s="74">
        <f>13/N9</f>
        <v>3.5056179775280896</v>
      </c>
      <c r="O12" s="74">
        <f t="shared" ref="O12:AB12" si="3">13/O9</f>
        <v>3.0350194552529182</v>
      </c>
      <c r="P12" s="74">
        <f t="shared" si="3"/>
        <v>2.6758147512864499</v>
      </c>
      <c r="Q12" s="74">
        <f t="shared" si="3"/>
        <v>2.3926380368098163</v>
      </c>
      <c r="R12" s="74">
        <f t="shared" si="3"/>
        <v>1.9746835443037976</v>
      </c>
      <c r="S12" s="74">
        <f t="shared" si="3"/>
        <v>1.6810344827586208</v>
      </c>
      <c r="T12" s="74">
        <f t="shared" si="3"/>
        <v>1.4634146341463414</v>
      </c>
      <c r="U12" s="74">
        <f t="shared" si="3"/>
        <v>1.2956810631229236</v>
      </c>
      <c r="V12" s="74">
        <f t="shared" si="3"/>
        <v>1.1624441132637853</v>
      </c>
      <c r="W12" s="74">
        <f t="shared" si="3"/>
        <v>1.0540540540540539</v>
      </c>
      <c r="X12" s="74">
        <f t="shared" si="3"/>
        <v>0.96415327564894937</v>
      </c>
      <c r="Y12" s="74">
        <f t="shared" si="3"/>
        <v>0.88838268792710706</v>
      </c>
      <c r="Z12" s="74">
        <f t="shared" si="3"/>
        <v>0.82365364308342137</v>
      </c>
      <c r="AA12" s="74">
        <f t="shared" si="3"/>
        <v>0.76771653543307106</v>
      </c>
      <c r="AB12" s="74">
        <f t="shared" si="3"/>
        <v>0.71889400921658986</v>
      </c>
      <c r="AC12" s="124">
        <f>13/AC9</f>
        <v>0.67590987868284236</v>
      </c>
      <c r="AD12" s="124">
        <f>13/AD9</f>
        <v>0.63777596075224874</v>
      </c>
      <c r="AE12" s="124">
        <f>13/AE9</f>
        <v>0.60371517027863786</v>
      </c>
      <c r="AF12" s="124">
        <f>13/AF9</f>
        <v>0.57310800881704638</v>
      </c>
      <c r="AG12" s="124">
        <f>13/AG9</f>
        <v>0.54545454545454553</v>
      </c>
    </row>
    <row r="13" spans="2:33" x14ac:dyDescent="0.2">
      <c r="B13" s="28"/>
      <c r="C13" s="286" t="s">
        <v>11</v>
      </c>
      <c r="D13" s="286"/>
      <c r="E13" s="125">
        <f t="shared" ref="E13:L13" si="4">2*13/(3.5+E9)</f>
        <v>6</v>
      </c>
      <c r="F13" s="125">
        <f t="shared" si="4"/>
        <v>5.6266907123534713</v>
      </c>
      <c r="G13" s="125">
        <f t="shared" si="4"/>
        <v>5.2971137521222413</v>
      </c>
      <c r="H13" s="125">
        <f t="shared" si="4"/>
        <v>5.0040096230954294</v>
      </c>
      <c r="I13" s="125">
        <f t="shared" si="4"/>
        <v>4.7416413373860182</v>
      </c>
      <c r="J13" s="125">
        <f t="shared" si="4"/>
        <v>4.5054151624548728</v>
      </c>
      <c r="K13" s="125">
        <f t="shared" si="4"/>
        <v>4.2916093535075648</v>
      </c>
      <c r="L13" s="125">
        <f t="shared" si="4"/>
        <v>4.0971766250820751</v>
      </c>
      <c r="M13" s="89">
        <f>2*13/(3.5+M9)</f>
        <v>3.9195979899497488</v>
      </c>
      <c r="N13" s="89">
        <f>2*13/(3.5+N9)</f>
        <v>3.6069364161849706</v>
      </c>
      <c r="O13" s="89">
        <f t="shared" ref="O13:AB13" si="5">2*13/(3.5+O9)</f>
        <v>3.3404710920770877</v>
      </c>
      <c r="P13" s="89">
        <f t="shared" si="5"/>
        <v>3.1106679960119643</v>
      </c>
      <c r="Q13" s="89">
        <f t="shared" si="5"/>
        <v>2.9104477611940296</v>
      </c>
      <c r="R13" s="89">
        <f t="shared" si="5"/>
        <v>2.5785123966942152</v>
      </c>
      <c r="S13" s="89">
        <f t="shared" si="5"/>
        <v>2.314540059347181</v>
      </c>
      <c r="T13" s="89">
        <f t="shared" si="5"/>
        <v>2.0995962314939436</v>
      </c>
      <c r="U13" s="89">
        <f t="shared" si="5"/>
        <v>1.9211822660098523</v>
      </c>
      <c r="V13" s="89">
        <f t="shared" si="5"/>
        <v>1.7707150964812712</v>
      </c>
      <c r="W13" s="89">
        <f t="shared" si="5"/>
        <v>1.6421052631578947</v>
      </c>
      <c r="X13" s="89">
        <f t="shared" si="5"/>
        <v>1.5309126594700686</v>
      </c>
      <c r="Y13" s="89">
        <f t="shared" si="5"/>
        <v>1.4338235294117647</v>
      </c>
      <c r="Z13" s="89">
        <f t="shared" si="5"/>
        <v>1.3483146067415732</v>
      </c>
      <c r="AA13" s="89">
        <f t="shared" si="5"/>
        <v>1.2724306688417619</v>
      </c>
      <c r="AB13" s="89">
        <f t="shared" si="5"/>
        <v>1.2046332046332047</v>
      </c>
      <c r="AC13" s="125">
        <f>2*13/(3.5+AC9)</f>
        <v>1.1436950146627567</v>
      </c>
      <c r="AD13" s="125">
        <f>2*13/(3.5+AD9)</f>
        <v>1.0886252616887651</v>
      </c>
      <c r="AE13" s="125">
        <f>2*13/(3.5+AE9)</f>
        <v>1.0386151797603196</v>
      </c>
      <c r="AF13" s="125">
        <f>2*13/(3.5+AF9)</f>
        <v>0.99299809038828779</v>
      </c>
      <c r="AG13" s="125">
        <f>2*13/(3.5+AG9)</f>
        <v>0.95121951219512202</v>
      </c>
    </row>
    <row r="14" spans="2:33" x14ac:dyDescent="0.2">
      <c r="B14" s="28"/>
      <c r="C14" s="287" t="s">
        <v>12</v>
      </c>
      <c r="D14" s="287"/>
      <c r="E14" s="126">
        <f t="shared" ref="E14:L14" si="6">3*13/(3.5*2+E9)</f>
        <v>4.9787234042553195</v>
      </c>
      <c r="F14" s="126">
        <f t="shared" si="6"/>
        <v>4.8024628014366337</v>
      </c>
      <c r="G14" s="126">
        <f t="shared" si="6"/>
        <v>4.6382556987115953</v>
      </c>
      <c r="H14" s="126">
        <f t="shared" si="6"/>
        <v>4.4849065644465744</v>
      </c>
      <c r="I14" s="126">
        <f t="shared" si="6"/>
        <v>4.341372912801484</v>
      </c>
      <c r="J14" s="126">
        <f t="shared" si="6"/>
        <v>4.2067415730337077</v>
      </c>
      <c r="K14" s="126">
        <f t="shared" si="6"/>
        <v>4.0802092414995643</v>
      </c>
      <c r="L14" s="126">
        <f t="shared" si="6"/>
        <v>3.961066440964875</v>
      </c>
      <c r="M14" s="90">
        <f>3*13/(3.5*2+M9)</f>
        <v>3.8486842105263159</v>
      </c>
      <c r="N14" s="90">
        <f>3*13/(3.5*2+N9)</f>
        <v>3.6420233463035019</v>
      </c>
      <c r="O14" s="90">
        <f t="shared" ref="O14:AB14" si="7">3*13/(3.5*2+O9)</f>
        <v>3.4564254062038406</v>
      </c>
      <c r="P14" s="90">
        <f t="shared" si="7"/>
        <v>3.2888264230498949</v>
      </c>
      <c r="Q14" s="90">
        <f t="shared" si="7"/>
        <v>3.1367292225201071</v>
      </c>
      <c r="R14" s="90">
        <f t="shared" si="7"/>
        <v>2.8711656441717794</v>
      </c>
      <c r="S14" s="90">
        <f t="shared" si="7"/>
        <v>2.6470588235294121</v>
      </c>
      <c r="T14" s="90">
        <f t="shared" si="7"/>
        <v>2.4554039874081846</v>
      </c>
      <c r="U14" s="90">
        <f t="shared" si="7"/>
        <v>2.2896281800391391</v>
      </c>
      <c r="V14" s="90">
        <f t="shared" si="7"/>
        <v>2.1448212648945919</v>
      </c>
      <c r="W14" s="90">
        <f t="shared" si="7"/>
        <v>2.0172413793103448</v>
      </c>
      <c r="X14" s="90">
        <f t="shared" si="7"/>
        <v>1.9039869812855981</v>
      </c>
      <c r="Y14" s="90">
        <f t="shared" si="7"/>
        <v>1.8027734976887519</v>
      </c>
      <c r="Z14" s="90">
        <f t="shared" si="7"/>
        <v>1.7117776152158011</v>
      </c>
      <c r="AA14" s="90">
        <f t="shared" si="7"/>
        <v>1.6295264623955434</v>
      </c>
      <c r="AB14" s="90">
        <f t="shared" si="7"/>
        <v>1.5548172757475083</v>
      </c>
      <c r="AC14" s="126">
        <f>3*13/(3.5*2+AC9)</f>
        <v>1.4866581956797968</v>
      </c>
      <c r="AD14" s="126">
        <f>3*13/(3.5*2+AD9)</f>
        <v>1.4242239805234329</v>
      </c>
      <c r="AE14" s="126">
        <f>3*13/(3.5*2+AE9)</f>
        <v>1.3668224299065421</v>
      </c>
      <c r="AF14" s="126">
        <f>3*13/(3.5*2+AF9)</f>
        <v>1.3138686131386863</v>
      </c>
      <c r="AG14" s="126">
        <f>3*13/(3.5*2+AG9)</f>
        <v>1.2648648648648648</v>
      </c>
    </row>
    <row r="15" spans="2:33" x14ac:dyDescent="0.2">
      <c r="B15" s="28"/>
      <c r="C15" s="288" t="s">
        <v>0</v>
      </c>
      <c r="D15" s="288"/>
      <c r="E15" s="127">
        <f t="shared" ref="E15:L15" si="8">4*13/(3*3.5+E9)</f>
        <v>4.5882352941176467</v>
      </c>
      <c r="F15" s="127">
        <f t="shared" si="8"/>
        <v>4.4747221226245966</v>
      </c>
      <c r="G15" s="127">
        <f t="shared" si="8"/>
        <v>4.3666899930020993</v>
      </c>
      <c r="H15" s="127">
        <f t="shared" si="8"/>
        <v>4.2637512811752654</v>
      </c>
      <c r="I15" s="127">
        <f t="shared" si="8"/>
        <v>4.1655540720961275</v>
      </c>
      <c r="J15" s="127">
        <f t="shared" si="8"/>
        <v>4.0717781402936373</v>
      </c>
      <c r="K15" s="127">
        <f t="shared" si="8"/>
        <v>3.9821314613911931</v>
      </c>
      <c r="L15" s="127">
        <f t="shared" si="8"/>
        <v>3.8963471745238838</v>
      </c>
      <c r="M15" s="81">
        <f>4*13/(3*3.5+M9)</f>
        <v>3.8141809290953548</v>
      </c>
      <c r="N15" s="81">
        <f>4*13/(3*3.5+N9)</f>
        <v>3.659824046920821</v>
      </c>
      <c r="O15" s="81">
        <f t="shared" ref="O15:AB15" si="9">4*13/(3*3.5+O9)</f>
        <v>3.5174746335963922</v>
      </c>
      <c r="P15" s="81">
        <f t="shared" si="9"/>
        <v>3.3857840477482366</v>
      </c>
      <c r="Q15" s="81">
        <f t="shared" si="9"/>
        <v>3.2635983263598325</v>
      </c>
      <c r="R15" s="81">
        <f t="shared" si="9"/>
        <v>3.0439024390243903</v>
      </c>
      <c r="S15" s="81">
        <f t="shared" si="9"/>
        <v>2.8519195612431445</v>
      </c>
      <c r="T15" s="81">
        <f t="shared" si="9"/>
        <v>2.6827171109200343</v>
      </c>
      <c r="U15" s="81">
        <f t="shared" si="9"/>
        <v>2.5324675324675328</v>
      </c>
      <c r="V15" s="81">
        <f t="shared" si="9"/>
        <v>2.3981552651806304</v>
      </c>
      <c r="W15" s="81">
        <f t="shared" si="9"/>
        <v>2.2773722627737225</v>
      </c>
      <c r="X15" s="81">
        <f t="shared" si="9"/>
        <v>2.1681723419040999</v>
      </c>
      <c r="Y15" s="81">
        <f t="shared" si="9"/>
        <v>2.0689655172413794</v>
      </c>
      <c r="Z15" s="81">
        <f t="shared" si="9"/>
        <v>1.9784400760938492</v>
      </c>
      <c r="AA15" s="81">
        <f t="shared" si="9"/>
        <v>1.8955042527339006</v>
      </c>
      <c r="AB15" s="81">
        <f t="shared" si="9"/>
        <v>1.8192419825072887</v>
      </c>
      <c r="AC15" s="127">
        <f>4*13/(3*3.5+AC9)</f>
        <v>1.7488789237668163</v>
      </c>
      <c r="AD15" s="127">
        <f>4*13/(3*3.5+AD9)</f>
        <v>1.6837560712358339</v>
      </c>
      <c r="AE15" s="127">
        <f>4*13/(3*3.5+AE9)</f>
        <v>1.6233090530697192</v>
      </c>
      <c r="AF15" s="127">
        <f>4*13/(3*3.5+AF9)</f>
        <v>1.5670517327975892</v>
      </c>
      <c r="AG15" s="127">
        <f>4*13/(3*3.5+AG9)</f>
        <v>1.5145631067961167</v>
      </c>
    </row>
    <row r="16" spans="2:33" x14ac:dyDescent="0.2">
      <c r="B16" s="28"/>
      <c r="C16" s="289" t="s">
        <v>1</v>
      </c>
      <c r="D16" s="289"/>
      <c r="E16" s="128">
        <f t="shared" ref="E16:L16" si="10">5*13/(4*3.5+E9)</f>
        <v>4.382022471910112</v>
      </c>
      <c r="F16" s="128">
        <f t="shared" si="10"/>
        <v>4.2987048773766876</v>
      </c>
      <c r="G16" s="128">
        <f t="shared" si="10"/>
        <v>4.2184964845862627</v>
      </c>
      <c r="H16" s="128">
        <f t="shared" si="10"/>
        <v>4.1412264401380412</v>
      </c>
      <c r="I16" s="128">
        <f t="shared" si="10"/>
        <v>4.0667361835245046</v>
      </c>
      <c r="J16" s="128">
        <f t="shared" si="10"/>
        <v>3.9948783610755445</v>
      </c>
      <c r="K16" s="128">
        <f t="shared" si="10"/>
        <v>3.9255158530447911</v>
      </c>
      <c r="L16" s="128">
        <f t="shared" si="10"/>
        <v>3.8585209003215439</v>
      </c>
      <c r="M16" s="82">
        <f>5*13/(4*3.5+M9)</f>
        <v>3.7937743190661481</v>
      </c>
      <c r="N16" s="82">
        <f>5*13/(4*3.5+N9)</f>
        <v>3.6705882352941179</v>
      </c>
      <c r="O16" s="82">
        <f t="shared" ref="O16:AB16" si="11">5*13/(4*3.5+O9)</f>
        <v>3.5551504102096629</v>
      </c>
      <c r="P16" s="82">
        <f t="shared" si="11"/>
        <v>3.4467520989836498</v>
      </c>
      <c r="Q16" s="82">
        <f t="shared" si="11"/>
        <v>3.3447684391080617</v>
      </c>
      <c r="R16" s="82">
        <f t="shared" si="11"/>
        <v>3.1578947368421053</v>
      </c>
      <c r="S16" s="82">
        <f t="shared" si="11"/>
        <v>2.9907975460122698</v>
      </c>
      <c r="T16" s="82">
        <f t="shared" si="11"/>
        <v>2.8404952658412235</v>
      </c>
      <c r="U16" s="82">
        <f t="shared" si="11"/>
        <v>2.7045769764216367</v>
      </c>
      <c r="V16" s="82">
        <f t="shared" si="11"/>
        <v>2.5810721376571806</v>
      </c>
      <c r="W16" s="82">
        <f t="shared" si="11"/>
        <v>2.4683544303797467</v>
      </c>
      <c r="X16" s="82">
        <f t="shared" si="11"/>
        <v>2.3650697392359006</v>
      </c>
      <c r="Y16" s="82">
        <f t="shared" si="11"/>
        <v>2.270081490104773</v>
      </c>
      <c r="Z16" s="82">
        <f t="shared" si="11"/>
        <v>2.1824286513710129</v>
      </c>
      <c r="AA16" s="82">
        <f t="shared" si="11"/>
        <v>2.1012931034482762</v>
      </c>
      <c r="AB16" s="82">
        <f t="shared" si="11"/>
        <v>2.0259740259740262</v>
      </c>
      <c r="AC16" s="128">
        <f>5*13/(4*3.5+AC9)</f>
        <v>1.9558676028084252</v>
      </c>
      <c r="AD16" s="128">
        <f>5*13/(4*3.5+AD9)</f>
        <v>1.890450799806108</v>
      </c>
      <c r="AE16" s="128">
        <f>5*13/(4*3.5+AE9)</f>
        <v>1.8292682926829269</v>
      </c>
      <c r="AF16" s="128">
        <f>5*13/(4*3.5+AF9)</f>
        <v>1.7719218537028625</v>
      </c>
      <c r="AG16" s="128">
        <f>5*13/(4*3.5+AG9)</f>
        <v>1.7180616740088108</v>
      </c>
    </row>
    <row r="17" spans="2:33" x14ac:dyDescent="0.2">
      <c r="B17" s="28"/>
      <c r="C17" s="303" t="s">
        <v>2</v>
      </c>
      <c r="D17" s="303"/>
      <c r="E17" s="119">
        <f t="shared" ref="E17:L17" si="12">6*13/(5*3.5+E9)</f>
        <v>4.2545454545454549</v>
      </c>
      <c r="F17" s="119">
        <f t="shared" si="12"/>
        <v>4.1888565674647573</v>
      </c>
      <c r="G17" s="119">
        <f t="shared" si="12"/>
        <v>4.125165271044513</v>
      </c>
      <c r="H17" s="119">
        <f t="shared" si="12"/>
        <v>4.0633818102886909</v>
      </c>
      <c r="I17" s="119">
        <f t="shared" si="12"/>
        <v>4.0034217279726256</v>
      </c>
      <c r="J17" s="119">
        <f t="shared" si="12"/>
        <v>3.945205479452055</v>
      </c>
      <c r="K17" s="119">
        <f t="shared" si="12"/>
        <v>3.8886580805982551</v>
      </c>
      <c r="L17" s="119">
        <f t="shared" si="12"/>
        <v>3.8337087855826342</v>
      </c>
      <c r="M17" s="91">
        <f>6*13/(5*3.5+M9)</f>
        <v>3.780290791599354</v>
      </c>
      <c r="N17" s="91">
        <f>6*13/(5*3.5+N9)</f>
        <v>3.6777996070726919</v>
      </c>
      <c r="O17" s="91">
        <f t="shared" ref="O17:AB17" si="13">6*13/(5*3.5+O9)</f>
        <v>3.5807192042846214</v>
      </c>
      <c r="P17" s="91">
        <f>6*13/(5*3.5+P9)</f>
        <v>3.488632128214685</v>
      </c>
      <c r="Q17" s="91">
        <f t="shared" si="13"/>
        <v>3.4011627906976742</v>
      </c>
      <c r="R17" s="91">
        <f t="shared" si="13"/>
        <v>3.2387543252595159</v>
      </c>
      <c r="S17" s="91">
        <f t="shared" si="13"/>
        <v>3.0911492734478201</v>
      </c>
      <c r="T17" s="91">
        <f t="shared" si="13"/>
        <v>2.9564118761844598</v>
      </c>
      <c r="U17" s="91">
        <f t="shared" si="13"/>
        <v>2.8329297820823247</v>
      </c>
      <c r="V17" s="91">
        <f t="shared" si="13"/>
        <v>2.7193492155723415</v>
      </c>
      <c r="W17" s="91">
        <f t="shared" si="13"/>
        <v>2.6145251396648042</v>
      </c>
      <c r="X17" s="91">
        <f t="shared" si="13"/>
        <v>2.5174825174825175</v>
      </c>
      <c r="Y17" s="91">
        <f t="shared" si="13"/>
        <v>2.4273858921161824</v>
      </c>
      <c r="Z17" s="91">
        <f t="shared" si="13"/>
        <v>2.343515272909364</v>
      </c>
      <c r="AA17" s="91">
        <f t="shared" si="13"/>
        <v>2.2652468538238142</v>
      </c>
      <c r="AB17" s="91">
        <f t="shared" si="13"/>
        <v>2.1920374707259955</v>
      </c>
      <c r="AC17" s="119">
        <f>6*13/(5*3.5+AC9)</f>
        <v>2.1234119782214154</v>
      </c>
      <c r="AD17" s="119">
        <f>6*13/(5*3.5+AD9)</f>
        <v>2.0589529256489225</v>
      </c>
      <c r="AE17" s="119">
        <f>6*13/(5*3.5+AE9)</f>
        <v>1.9982920580700256</v>
      </c>
      <c r="AF17" s="119">
        <f>6*13/(5*3.5+AF9)</f>
        <v>1.9411032766486938</v>
      </c>
      <c r="AG17" s="119">
        <f>6*13/(5*3.5+AG9)</f>
        <v>1.8870967741935487</v>
      </c>
    </row>
    <row r="18" spans="2:33" x14ac:dyDescent="0.2">
      <c r="B18" s="28"/>
      <c r="C18" s="304" t="s">
        <v>3</v>
      </c>
      <c r="D18" s="304"/>
      <c r="E18" s="120">
        <f t="shared" ref="E18:L18" si="14">7*13/(6*3.5+E9)</f>
        <v>4.1679389312977104</v>
      </c>
      <c r="F18" s="120">
        <f t="shared" si="14"/>
        <v>4.1137690713882087</v>
      </c>
      <c r="G18" s="120">
        <f t="shared" si="14"/>
        <v>4.0609892153216816</v>
      </c>
      <c r="H18" s="120">
        <f t="shared" si="14"/>
        <v>4.0095465393794747</v>
      </c>
      <c r="I18" s="120">
        <f t="shared" si="14"/>
        <v>3.9593908629441623</v>
      </c>
      <c r="J18" s="120">
        <f t="shared" si="14"/>
        <v>3.9104744852282902</v>
      </c>
      <c r="K18" s="120">
        <f t="shared" si="14"/>
        <v>3.8627520339582597</v>
      </c>
      <c r="L18" s="120">
        <f t="shared" si="14"/>
        <v>3.8161803250043684</v>
      </c>
      <c r="M18" s="72">
        <f>7*13/(6*3.5+M9)</f>
        <v>3.770718232044199</v>
      </c>
      <c r="N18" s="72">
        <f>7*13/(6*3.5+N9)</f>
        <v>3.6829679595278249</v>
      </c>
      <c r="O18" s="72">
        <f t="shared" ref="O18:AB18" si="15">7*13/(6*3.5+O9)</f>
        <v>3.599208965062624</v>
      </c>
      <c r="P18" s="72">
        <f t="shared" si="15"/>
        <v>3.5191749919432804</v>
      </c>
      <c r="Q18" s="72">
        <f t="shared" si="15"/>
        <v>3.442622950819672</v>
      </c>
      <c r="R18" s="72">
        <f t="shared" si="15"/>
        <v>3.2990936555891239</v>
      </c>
      <c r="S18" s="72">
        <f t="shared" si="15"/>
        <v>3.1670533642691416</v>
      </c>
      <c r="T18" s="72">
        <f t="shared" si="15"/>
        <v>3.0451756832124932</v>
      </c>
      <c r="U18" s="72">
        <f t="shared" si="15"/>
        <v>2.9323308270676693</v>
      </c>
      <c r="V18" s="72">
        <f t="shared" si="15"/>
        <v>2.8275504919730707</v>
      </c>
      <c r="W18" s="72">
        <f t="shared" si="15"/>
        <v>2.73</v>
      </c>
      <c r="X18" s="72">
        <f t="shared" si="15"/>
        <v>2.63895601739971</v>
      </c>
      <c r="Y18" s="72">
        <f t="shared" si="15"/>
        <v>2.5537885874649207</v>
      </c>
      <c r="Z18" s="72">
        <f t="shared" si="15"/>
        <v>2.4739465337562305</v>
      </c>
      <c r="AA18" s="72">
        <f t="shared" si="15"/>
        <v>2.3989455184534272</v>
      </c>
      <c r="AB18" s="72">
        <f t="shared" si="15"/>
        <v>2.3283582089552244</v>
      </c>
      <c r="AC18" s="120">
        <f>7*13/(6*3.5+AC9)</f>
        <v>2.2618061309030653</v>
      </c>
      <c r="AD18" s="120">
        <f>7*13/(6*3.5+AD9)</f>
        <v>2.1989528795811522</v>
      </c>
      <c r="AE18" s="120">
        <f>7*13/(6*3.5+AE9)</f>
        <v>2.1394984326018811</v>
      </c>
      <c r="AF18" s="120">
        <f>7*13/(6*3.5+AF9)</f>
        <v>2.0831743609309425</v>
      </c>
      <c r="AG18" s="120">
        <f>7*13/(6*3.5+AG9)</f>
        <v>2.029739776951673</v>
      </c>
    </row>
    <row r="19" spans="2:33" x14ac:dyDescent="0.2">
      <c r="B19" s="28"/>
      <c r="C19" s="305" t="s">
        <v>4</v>
      </c>
      <c r="D19" s="305"/>
      <c r="E19" s="121">
        <f t="shared" ref="E19:L19" si="16">8*13/(7*3.5+E9)</f>
        <v>4.1052631578947372</v>
      </c>
      <c r="F19" s="121">
        <f t="shared" si="16"/>
        <v>4.059196617336152</v>
      </c>
      <c r="G19" s="121">
        <f t="shared" si="16"/>
        <v>4.0141524605982637</v>
      </c>
      <c r="H19" s="121">
        <f t="shared" si="16"/>
        <v>3.9700970256083985</v>
      </c>
      <c r="I19" s="121">
        <f t="shared" si="16"/>
        <v>3.9269981120201383</v>
      </c>
      <c r="J19" s="121">
        <f t="shared" si="16"/>
        <v>3.8848249027237354</v>
      </c>
      <c r="K19" s="121">
        <f t="shared" si="16"/>
        <v>3.8435478903603326</v>
      </c>
      <c r="L19" s="121">
        <f t="shared" si="16"/>
        <v>3.8031388084717359</v>
      </c>
      <c r="M19" s="73">
        <f>8*13/(7*3.5+M9)</f>
        <v>3.7635705669481303</v>
      </c>
      <c r="N19" s="73">
        <f>8*13/(7*3.5+N9)</f>
        <v>3.6868537666174301</v>
      </c>
      <c r="O19" s="73">
        <f t="shared" ref="O19:AB19" si="17">8*13/(7*3.5+O9)</f>
        <v>3.6132020845396644</v>
      </c>
      <c r="P19" s="73">
        <f t="shared" si="17"/>
        <v>3.5424354243542435</v>
      </c>
      <c r="Q19" s="73">
        <f t="shared" si="17"/>
        <v>3.4743875278396437</v>
      </c>
      <c r="R19" s="73">
        <f t="shared" si="17"/>
        <v>3.3458445040214477</v>
      </c>
      <c r="S19" s="73">
        <f t="shared" si="17"/>
        <v>3.2264736297828334</v>
      </c>
      <c r="T19" s="73">
        <f t="shared" si="17"/>
        <v>3.1153270094857715</v>
      </c>
      <c r="U19" s="73">
        <f t="shared" si="17"/>
        <v>3.0115830115830118</v>
      </c>
      <c r="V19" s="73">
        <f t="shared" si="17"/>
        <v>2.9145259224661371</v>
      </c>
      <c r="W19" s="73">
        <f t="shared" si="17"/>
        <v>2.8235294117647056</v>
      </c>
      <c r="X19" s="73">
        <f t="shared" si="17"/>
        <v>2.7380430013163668</v>
      </c>
      <c r="Y19" s="73">
        <f t="shared" si="17"/>
        <v>2.6575809199318567</v>
      </c>
      <c r="Z19" s="73">
        <f t="shared" si="17"/>
        <v>2.5817128671907326</v>
      </c>
      <c r="AA19" s="73">
        <f t="shared" si="17"/>
        <v>2.5100563153660502</v>
      </c>
      <c r="AB19" s="73">
        <f t="shared" si="17"/>
        <v>2.4422700587084152</v>
      </c>
      <c r="AC19" s="121">
        <f>8*13/(7*3.5+AC9)</f>
        <v>2.3780487804878048</v>
      </c>
      <c r="AD19" s="121">
        <f>8*13/(7*3.5+AD9)</f>
        <v>2.3171184552543638</v>
      </c>
      <c r="AE19" s="121">
        <f>8*13/(7*3.5+AE9)</f>
        <v>2.2592324402606807</v>
      </c>
      <c r="AF19" s="121">
        <f>8*13/(7*3.5+AF9)</f>
        <v>2.2041681384669731</v>
      </c>
      <c r="AG19" s="121">
        <f>8*13/(7*3.5+AG9)</f>
        <v>2.1517241379310348</v>
      </c>
    </row>
    <row r="20" spans="2:33" x14ac:dyDescent="0.2">
      <c r="B20" s="28"/>
      <c r="C20" s="306" t="s">
        <v>6</v>
      </c>
      <c r="D20" s="306"/>
      <c r="E20" s="122">
        <f t="shared" ref="E20:L20" si="18">18/E9</f>
        <v>21.599999999999998</v>
      </c>
      <c r="F20" s="122">
        <f t="shared" si="18"/>
        <v>16.059479553903344</v>
      </c>
      <c r="G20" s="122">
        <f t="shared" si="18"/>
        <v>12.781065088757398</v>
      </c>
      <c r="H20" s="122">
        <f t="shared" si="18"/>
        <v>10.614250614250615</v>
      </c>
      <c r="I20" s="122">
        <f t="shared" si="18"/>
        <v>9.0756302521008401</v>
      </c>
      <c r="J20" s="122">
        <f t="shared" si="18"/>
        <v>7.9266055045871555</v>
      </c>
      <c r="K20" s="122">
        <f t="shared" si="18"/>
        <v>7.0358306188925086</v>
      </c>
      <c r="L20" s="122">
        <f t="shared" si="18"/>
        <v>6.3250366032210836</v>
      </c>
      <c r="M20" s="84">
        <f>18/M9</f>
        <v>5.7446808510638299</v>
      </c>
      <c r="N20" s="84">
        <f>18/N9</f>
        <v>4.8539325842696623</v>
      </c>
      <c r="O20" s="84">
        <f t="shared" ref="O20:AB20" si="19">18/O9</f>
        <v>4.2023346303501947</v>
      </c>
      <c r="P20" s="84">
        <f t="shared" si="19"/>
        <v>3.7049742710120075</v>
      </c>
      <c r="Q20" s="84">
        <f t="shared" si="19"/>
        <v>3.3128834355828225</v>
      </c>
      <c r="R20" s="84">
        <f t="shared" si="19"/>
        <v>2.7341772151898733</v>
      </c>
      <c r="S20" s="84">
        <f t="shared" si="19"/>
        <v>2.327586206896552</v>
      </c>
      <c r="T20" s="84">
        <f t="shared" si="19"/>
        <v>2.0262664165103192</v>
      </c>
      <c r="U20" s="84">
        <f t="shared" si="19"/>
        <v>1.7940199335548173</v>
      </c>
      <c r="V20" s="84">
        <f t="shared" si="19"/>
        <v>1.6095380029806259</v>
      </c>
      <c r="W20" s="84">
        <f t="shared" si="19"/>
        <v>1.4594594594594594</v>
      </c>
      <c r="X20" s="84">
        <f t="shared" si="19"/>
        <v>1.334981458590853</v>
      </c>
      <c r="Y20" s="84">
        <f t="shared" si="19"/>
        <v>1.2300683371298406</v>
      </c>
      <c r="Z20" s="84">
        <f t="shared" si="19"/>
        <v>1.1404435058078142</v>
      </c>
      <c r="AA20" s="84">
        <f t="shared" si="19"/>
        <v>1.0629921259842521</v>
      </c>
      <c r="AB20" s="84">
        <f t="shared" si="19"/>
        <v>0.99539170506912444</v>
      </c>
      <c r="AC20" s="122">
        <f>18/AC9</f>
        <v>0.93587521663778173</v>
      </c>
      <c r="AD20" s="122">
        <f>18/AD9</f>
        <v>0.8830744071954213</v>
      </c>
      <c r="AE20" s="122">
        <f>18/AE9</f>
        <v>0.83591331269349856</v>
      </c>
      <c r="AF20" s="122">
        <f>18/AF9</f>
        <v>0.79353416605437188</v>
      </c>
      <c r="AG20" s="122">
        <f>18/AG9</f>
        <v>0.75524475524475532</v>
      </c>
    </row>
    <row r="21" spans="2:33" x14ac:dyDescent="0.2">
      <c r="B21" s="28"/>
      <c r="C21" s="307" t="s">
        <v>59</v>
      </c>
      <c r="D21" s="307"/>
      <c r="E21" s="123">
        <f t="shared" ref="E21:L21" si="20">2*18/(E9+9)</f>
        <v>3.6610169491525419</v>
      </c>
      <c r="F21" s="123">
        <f t="shared" si="20"/>
        <v>3.5570193495265539</v>
      </c>
      <c r="G21" s="123">
        <f t="shared" si="20"/>
        <v>3.4587670136108888</v>
      </c>
      <c r="H21" s="123">
        <f t="shared" si="20"/>
        <v>3.3657966497857421</v>
      </c>
      <c r="I21" s="123">
        <f t="shared" si="20"/>
        <v>3.2776934749620636</v>
      </c>
      <c r="J21" s="123">
        <f t="shared" si="20"/>
        <v>3.1940850277264325</v>
      </c>
      <c r="K21" s="123">
        <f t="shared" si="20"/>
        <v>3.1146359048305694</v>
      </c>
      <c r="L21" s="123">
        <f t="shared" si="20"/>
        <v>3.0390432641575802</v>
      </c>
      <c r="M21" s="85">
        <f>2*18/(M9+9)</f>
        <v>2.9670329670329672</v>
      </c>
      <c r="N21" s="85">
        <f>2*18/(N9+9)</f>
        <v>2.8327868852459015</v>
      </c>
      <c r="O21" s="85">
        <f t="shared" ref="O21:AB21" si="21">2*18/(O9+9)</f>
        <v>2.7101631116687579</v>
      </c>
      <c r="P21" s="85">
        <f t="shared" si="21"/>
        <v>2.5977149729404694</v>
      </c>
      <c r="Q21" s="85">
        <f t="shared" si="21"/>
        <v>2.4942263279445727</v>
      </c>
      <c r="R21" s="85">
        <f t="shared" si="21"/>
        <v>2.310160427807487</v>
      </c>
      <c r="S21" s="85">
        <f t="shared" si="21"/>
        <v>2.1513944223107568</v>
      </c>
      <c r="T21" s="85">
        <f t="shared" si="21"/>
        <v>2.0130475302889095</v>
      </c>
      <c r="U21" s="85">
        <f t="shared" si="21"/>
        <v>1.8914185639229424</v>
      </c>
      <c r="V21" s="85">
        <f t="shared" si="21"/>
        <v>1.7836498761354251</v>
      </c>
      <c r="W21" s="85">
        <f t="shared" si="21"/>
        <v>1.6874999999999998</v>
      </c>
      <c r="X21" s="85">
        <f t="shared" si="21"/>
        <v>1.6011860637509265</v>
      </c>
      <c r="Y21" s="85">
        <f t="shared" si="21"/>
        <v>1.5232722143864599</v>
      </c>
      <c r="Z21" s="85">
        <f t="shared" si="21"/>
        <v>1.4525891055817082</v>
      </c>
      <c r="AA21" s="85">
        <f t="shared" si="21"/>
        <v>1.3881748071979436</v>
      </c>
      <c r="AB21" s="85">
        <f t="shared" si="21"/>
        <v>1.3292307692307692</v>
      </c>
      <c r="AC21" s="123">
        <f>2*18/(AC9+9)</f>
        <v>1.2750885478158207</v>
      </c>
      <c r="AD21" s="123">
        <f>2*18/(AD9+9)</f>
        <v>1.2251843448667046</v>
      </c>
      <c r="AE21" s="123">
        <f>2*18/(AE9+9)</f>
        <v>1.1790393013100438</v>
      </c>
      <c r="AF21" s="123">
        <f>2*18/(AF9+9)</f>
        <v>1.1362440820620727</v>
      </c>
      <c r="AG21" s="123">
        <f>2*18/(AG9+9)</f>
        <v>1.0964467005076144</v>
      </c>
    </row>
    <row r="22" spans="2:33" x14ac:dyDescent="0.2">
      <c r="B22" s="28"/>
      <c r="C22" s="301" t="s">
        <v>60</v>
      </c>
      <c r="D22" s="301"/>
      <c r="E22" s="117">
        <f t="shared" ref="E22:L22" si="22">3*18/(9*2+E9)</f>
        <v>2.8672566371681416</v>
      </c>
      <c r="F22" s="117">
        <f t="shared" si="22"/>
        <v>2.824144693833079</v>
      </c>
      <c r="G22" s="117">
        <f t="shared" si="22"/>
        <v>2.7823100042936884</v>
      </c>
      <c r="H22" s="117">
        <f t="shared" si="22"/>
        <v>2.7416966363444044</v>
      </c>
      <c r="I22" s="117">
        <f t="shared" si="22"/>
        <v>2.7022518765638028</v>
      </c>
      <c r="J22" s="117">
        <f t="shared" si="22"/>
        <v>2.6639260020554985</v>
      </c>
      <c r="K22" s="117">
        <f t="shared" si="22"/>
        <v>2.6266720713417104</v>
      </c>
      <c r="L22" s="117">
        <f t="shared" si="22"/>
        <v>2.5904457325604642</v>
      </c>
      <c r="M22" s="86">
        <f>3*18/(9*2+M9)</f>
        <v>2.5552050473186121</v>
      </c>
      <c r="N22" s="86">
        <f>3*18/(9*2+N9)</f>
        <v>2.487523992322457</v>
      </c>
      <c r="O22" s="86">
        <f t="shared" ref="O22:AB22" si="23">3*18/(9*2+O9)</f>
        <v>2.4233358264771878</v>
      </c>
      <c r="P22" s="86">
        <f t="shared" si="23"/>
        <v>2.3623769595333575</v>
      </c>
      <c r="Q22" s="86">
        <f t="shared" si="23"/>
        <v>2.3044096728307255</v>
      </c>
      <c r="R22" s="86">
        <f t="shared" si="23"/>
        <v>2.1966101694915254</v>
      </c>
      <c r="S22" s="86">
        <f t="shared" si="23"/>
        <v>2.0984455958549222</v>
      </c>
      <c r="T22" s="86">
        <f t="shared" si="23"/>
        <v>2.0086794792312461</v>
      </c>
      <c r="U22" s="86">
        <f t="shared" si="23"/>
        <v>1.9262782401902498</v>
      </c>
      <c r="V22" s="86">
        <f t="shared" si="23"/>
        <v>1.8503712164477442</v>
      </c>
      <c r="W22" s="86">
        <f t="shared" si="23"/>
        <v>1.7802197802197801</v>
      </c>
      <c r="X22" s="86">
        <f t="shared" si="23"/>
        <v>1.7151932239280041</v>
      </c>
      <c r="Y22" s="86">
        <f t="shared" si="23"/>
        <v>1.6547497446373851</v>
      </c>
      <c r="Z22" s="86">
        <f t="shared" si="23"/>
        <v>1.598421312284164</v>
      </c>
      <c r="AA22" s="86">
        <f t="shared" si="23"/>
        <v>1.5458015267175573</v>
      </c>
      <c r="AB22" s="86">
        <f t="shared" si="23"/>
        <v>1.4965357967667439</v>
      </c>
      <c r="AC22" s="117">
        <f>3*18/(9*2+AC9)</f>
        <v>1.4503133393017009</v>
      </c>
      <c r="AD22" s="117">
        <f>3*18/(9*2+AD9)</f>
        <v>1.4068606165870607</v>
      </c>
      <c r="AE22" s="117">
        <f>3*18/(9*2+AE9)</f>
        <v>1.3659359190556493</v>
      </c>
      <c r="AF22" s="117">
        <f>3*18/(9*2+AF9)</f>
        <v>1.3273248668578452</v>
      </c>
      <c r="AG22" s="117">
        <f>3*18/(9*2+AG9)</f>
        <v>1.2908366533864544</v>
      </c>
    </row>
    <row r="23" spans="2:33" x14ac:dyDescent="0.2">
      <c r="B23" s="28"/>
      <c r="C23" s="302" t="s">
        <v>61</v>
      </c>
      <c r="D23" s="302"/>
      <c r="E23" s="118">
        <f t="shared" ref="E23:L23" si="24">4*18/(3*9+E9)</f>
        <v>2.5868263473053892</v>
      </c>
      <c r="F23" s="118">
        <f t="shared" si="24"/>
        <v>2.5603793154541412</v>
      </c>
      <c r="G23" s="118">
        <f t="shared" si="24"/>
        <v>2.5344675858022883</v>
      </c>
      <c r="H23" s="118">
        <f t="shared" si="24"/>
        <v>2.5090750689705241</v>
      </c>
      <c r="I23" s="118">
        <f t="shared" si="24"/>
        <v>2.4841863139735478</v>
      </c>
      <c r="J23" s="118">
        <f t="shared" si="24"/>
        <v>2.4597864768683273</v>
      </c>
      <c r="K23" s="118">
        <f t="shared" si="24"/>
        <v>2.435861291232027</v>
      </c>
      <c r="L23" s="118">
        <f t="shared" si="24"/>
        <v>2.4123970403462236</v>
      </c>
      <c r="M23" s="75">
        <f>4*18/(3*9+M9)</f>
        <v>2.3893805309734515</v>
      </c>
      <c r="N23" s="75">
        <f>4*18/(3*9+N9)</f>
        <v>2.344640434192673</v>
      </c>
      <c r="O23" s="75">
        <f t="shared" ref="O23:AB23" si="25">4*18/(3*9+O9)</f>
        <v>2.301545018646777</v>
      </c>
      <c r="P23" s="75">
        <f t="shared" si="25"/>
        <v>2.2600052314935914</v>
      </c>
      <c r="Q23" s="75">
        <f t="shared" si="25"/>
        <v>2.2199383350462489</v>
      </c>
      <c r="R23" s="75">
        <f t="shared" si="25"/>
        <v>2.1439205955334986</v>
      </c>
      <c r="S23" s="75">
        <f t="shared" si="25"/>
        <v>2.0729366602687138</v>
      </c>
      <c r="T23" s="75">
        <f t="shared" si="25"/>
        <v>2.0065025545750115</v>
      </c>
      <c r="U23" s="75">
        <f t="shared" si="25"/>
        <v>1.9441944194419443</v>
      </c>
      <c r="V23" s="75">
        <f t="shared" si="25"/>
        <v>1.8856394587516367</v>
      </c>
      <c r="W23" s="75">
        <f t="shared" si="25"/>
        <v>1.830508474576271</v>
      </c>
      <c r="X23" s="75">
        <f t="shared" si="25"/>
        <v>1.7785096747632769</v>
      </c>
      <c r="Y23" s="75">
        <f t="shared" si="25"/>
        <v>1.7293835068054444</v>
      </c>
      <c r="Z23" s="75">
        <f t="shared" si="25"/>
        <v>1.6828983248928711</v>
      </c>
      <c r="AA23" s="75">
        <f t="shared" si="25"/>
        <v>1.638846737481032</v>
      </c>
      <c r="AB23" s="75">
        <f t="shared" si="25"/>
        <v>1.5970425138632165</v>
      </c>
      <c r="AC23" s="118">
        <f>4*18/(3*9+AC9)</f>
        <v>1.5573179524152847</v>
      </c>
      <c r="AD23" s="118">
        <f>4*18/(3*9+AD9)</f>
        <v>1.5195216320787903</v>
      </c>
      <c r="AE23" s="118">
        <f>4*18/(3*9+AE9)</f>
        <v>1.4835164835164836</v>
      </c>
      <c r="AF23" s="118">
        <f>4*18/(3*9+AF9)</f>
        <v>1.4491781281449179</v>
      </c>
      <c r="AG23" s="118">
        <f>4*18/(3*9+AG9)</f>
        <v>1.416393442622951</v>
      </c>
    </row>
    <row r="24" spans="2:33" x14ac:dyDescent="0.2">
      <c r="B24" s="28"/>
      <c r="C24" s="293" t="s">
        <v>64</v>
      </c>
      <c r="D24" s="293"/>
      <c r="E24" s="92">
        <f t="shared" ref="E24:L24" si="26">5*18/(4*9+E9)</f>
        <v>2.4434389140271491</v>
      </c>
      <c r="F24" s="92">
        <f t="shared" si="26"/>
        <v>2.424514535862611</v>
      </c>
      <c r="G24" s="92">
        <f t="shared" si="26"/>
        <v>2.4058810425484518</v>
      </c>
      <c r="H24" s="92">
        <f t="shared" si="26"/>
        <v>2.3875317784901071</v>
      </c>
      <c r="I24" s="92">
        <f t="shared" si="26"/>
        <v>2.3694602896007022</v>
      </c>
      <c r="J24" s="92">
        <f t="shared" si="26"/>
        <v>2.3516603157321718</v>
      </c>
      <c r="K24" s="92">
        <f t="shared" si="26"/>
        <v>2.3341257834449971</v>
      </c>
      <c r="L24" s="92">
        <f t="shared" si="26"/>
        <v>2.3168507990990026</v>
      </c>
      <c r="M24" s="92">
        <f>5*18/(4*9+M9)</f>
        <v>2.2998296422487225</v>
      </c>
      <c r="N24" s="92">
        <f>5*18/(4*9+N9)</f>
        <v>2.2665267576075552</v>
      </c>
      <c r="O24" s="92">
        <f t="shared" ref="O24:AB24" si="27">5*18/(4*9+O9)</f>
        <v>2.2341745966073647</v>
      </c>
      <c r="P24" s="92">
        <f t="shared" si="27"/>
        <v>2.2027330205996329</v>
      </c>
      <c r="Q24" s="92">
        <f t="shared" si="27"/>
        <v>2.1721641190667742</v>
      </c>
      <c r="R24" s="92">
        <f t="shared" si="27"/>
        <v>2.1135029354207435</v>
      </c>
      <c r="S24" s="92">
        <f t="shared" si="27"/>
        <v>2.0579268292682928</v>
      </c>
      <c r="T24" s="92">
        <f t="shared" si="27"/>
        <v>2.0051986632008911</v>
      </c>
      <c r="U24" s="92">
        <f t="shared" si="27"/>
        <v>1.9551049963794354</v>
      </c>
      <c r="V24" s="92">
        <f t="shared" si="27"/>
        <v>1.9074531967502648</v>
      </c>
      <c r="W24" s="92">
        <f t="shared" si="27"/>
        <v>1.8620689655172413</v>
      </c>
      <c r="X24" s="92">
        <f t="shared" si="27"/>
        <v>1.8187942068036376</v>
      </c>
      <c r="Y24" s="92">
        <f t="shared" si="27"/>
        <v>1.7774851876234365</v>
      </c>
      <c r="Z24" s="92">
        <f t="shared" si="27"/>
        <v>1.7380109430318635</v>
      </c>
      <c r="AA24" s="92">
        <f t="shared" si="27"/>
        <v>1.7002518891687659</v>
      </c>
      <c r="AB24" s="92">
        <f t="shared" si="27"/>
        <v>1.6640986132511557</v>
      </c>
      <c r="AC24" s="92">
        <f>5*18/(4*9+AC9)</f>
        <v>1.6294508147254074</v>
      </c>
      <c r="AD24" s="92">
        <f>5*18/(4*9+AD9)</f>
        <v>1.5962163759976356</v>
      </c>
      <c r="AE24" s="92">
        <f>5*18/(4*9+AE9)</f>
        <v>1.5643105446118193</v>
      </c>
      <c r="AF24" s="92">
        <f>5*18/(4*9+AF9)</f>
        <v>1.5336552115876172</v>
      </c>
      <c r="AG24" s="92">
        <f>5*18/(4*9+AG9)</f>
        <v>1.5041782729805016</v>
      </c>
    </row>
    <row r="25" spans="2:33" x14ac:dyDescent="0.2">
      <c r="B25" s="28"/>
      <c r="C25" s="294" t="s">
        <v>41</v>
      </c>
      <c r="D25" s="294"/>
      <c r="E25" s="129">
        <f t="shared" ref="E25:L25" si="28">15.4/E9</f>
        <v>18.48</v>
      </c>
      <c r="F25" s="129">
        <f t="shared" si="28"/>
        <v>13.739776951672862</v>
      </c>
      <c r="G25" s="129">
        <f t="shared" si="28"/>
        <v>10.934911242603551</v>
      </c>
      <c r="H25" s="129">
        <f t="shared" si="28"/>
        <v>9.0810810810810807</v>
      </c>
      <c r="I25" s="129">
        <f t="shared" si="28"/>
        <v>7.7647058823529411</v>
      </c>
      <c r="J25" s="129">
        <f t="shared" si="28"/>
        <v>6.7816513761467885</v>
      </c>
      <c r="K25" s="129">
        <f t="shared" si="28"/>
        <v>6.019543973941369</v>
      </c>
      <c r="L25" s="129">
        <f t="shared" si="28"/>
        <v>5.4114202049780387</v>
      </c>
      <c r="M25" s="76">
        <f>15.4/M9</f>
        <v>4.9148936170212769</v>
      </c>
      <c r="N25" s="76">
        <f>15.4/N9</f>
        <v>4.1528089887640451</v>
      </c>
      <c r="O25" s="76">
        <f t="shared" ref="O25:AB25" si="29">15.4/O9</f>
        <v>3.595330739299611</v>
      </c>
      <c r="P25" s="76">
        <f t="shared" si="29"/>
        <v>3.1698113207547176</v>
      </c>
      <c r="Q25" s="76">
        <f t="shared" si="29"/>
        <v>2.8343558282208594</v>
      </c>
      <c r="R25" s="76">
        <f t="shared" si="29"/>
        <v>2.339240506329114</v>
      </c>
      <c r="S25" s="76">
        <f t="shared" si="29"/>
        <v>1.9913793103448278</v>
      </c>
      <c r="T25" s="76">
        <f t="shared" si="29"/>
        <v>1.7335834896810507</v>
      </c>
      <c r="U25" s="76">
        <f t="shared" si="29"/>
        <v>1.5348837209302326</v>
      </c>
      <c r="V25" s="76">
        <f t="shared" si="29"/>
        <v>1.3770491803278688</v>
      </c>
      <c r="W25" s="76">
        <f t="shared" si="29"/>
        <v>1.2486486486486486</v>
      </c>
      <c r="X25" s="76">
        <f t="shared" si="29"/>
        <v>1.1421508034610632</v>
      </c>
      <c r="Y25" s="76">
        <f t="shared" si="29"/>
        <v>1.0523917995444192</v>
      </c>
      <c r="Z25" s="76">
        <f t="shared" si="29"/>
        <v>0.97571277719112992</v>
      </c>
      <c r="AA25" s="76">
        <f t="shared" si="29"/>
        <v>0.90944881889763796</v>
      </c>
      <c r="AB25" s="76">
        <f t="shared" si="29"/>
        <v>0.85161290322580652</v>
      </c>
      <c r="AC25" s="129">
        <f>15.4/AC9</f>
        <v>0.8006932409012133</v>
      </c>
      <c r="AD25" s="129">
        <f>15.4/AD9</f>
        <v>0.75551921504497155</v>
      </c>
      <c r="AE25" s="129">
        <f>15.4/AE9</f>
        <v>0.71517027863777094</v>
      </c>
      <c r="AF25" s="129">
        <f>15.4/AF9</f>
        <v>0.67891256429096269</v>
      </c>
      <c r="AG25" s="129">
        <f>15.4/AG9</f>
        <v>0.64615384615384619</v>
      </c>
    </row>
    <row r="26" spans="2:33" x14ac:dyDescent="0.2">
      <c r="B26" s="28"/>
      <c r="C26" s="295" t="s">
        <v>37</v>
      </c>
      <c r="D26" s="295"/>
      <c r="E26" s="130">
        <f t="shared" ref="E26:L26" si="30">16/E9</f>
        <v>19.2</v>
      </c>
      <c r="F26" s="130">
        <f t="shared" si="30"/>
        <v>14.275092936802974</v>
      </c>
      <c r="G26" s="130">
        <f t="shared" si="30"/>
        <v>11.360946745562131</v>
      </c>
      <c r="H26" s="130">
        <f t="shared" si="30"/>
        <v>9.4348894348894348</v>
      </c>
      <c r="I26" s="130">
        <f t="shared" si="30"/>
        <v>8.0672268907563023</v>
      </c>
      <c r="J26" s="130">
        <f t="shared" si="30"/>
        <v>7.045871559633027</v>
      </c>
      <c r="K26" s="130">
        <f t="shared" si="30"/>
        <v>6.2540716612377851</v>
      </c>
      <c r="L26" s="130">
        <f t="shared" si="30"/>
        <v>5.622254758418741</v>
      </c>
      <c r="M26" s="77">
        <f>16/M9</f>
        <v>5.1063829787234045</v>
      </c>
      <c r="N26" s="77">
        <f>16/N9</f>
        <v>4.3146067415730336</v>
      </c>
      <c r="O26" s="77">
        <f t="shared" ref="O26:AB26" si="31">16/O9</f>
        <v>3.7354085603112841</v>
      </c>
      <c r="P26" s="77">
        <f t="shared" si="31"/>
        <v>3.2933104631217844</v>
      </c>
      <c r="Q26" s="77">
        <f t="shared" si="31"/>
        <v>2.94478527607362</v>
      </c>
      <c r="R26" s="77">
        <f t="shared" si="31"/>
        <v>2.4303797468354431</v>
      </c>
      <c r="S26" s="77">
        <f t="shared" si="31"/>
        <v>2.0689655172413794</v>
      </c>
      <c r="T26" s="77">
        <f t="shared" si="31"/>
        <v>1.8011257035647281</v>
      </c>
      <c r="U26" s="77">
        <f t="shared" si="31"/>
        <v>1.5946843853820598</v>
      </c>
      <c r="V26" s="77">
        <f t="shared" si="31"/>
        <v>1.4307004470938898</v>
      </c>
      <c r="W26" s="77">
        <f t="shared" si="31"/>
        <v>1.2972972972972971</v>
      </c>
      <c r="X26" s="77">
        <f t="shared" si="31"/>
        <v>1.1866501854140916</v>
      </c>
      <c r="Y26" s="77">
        <f t="shared" si="31"/>
        <v>1.0933940774487472</v>
      </c>
      <c r="Z26" s="77">
        <f t="shared" si="31"/>
        <v>1.0137275607180569</v>
      </c>
      <c r="AA26" s="77">
        <f t="shared" si="31"/>
        <v>0.94488188976377974</v>
      </c>
      <c r="AB26" s="77">
        <f t="shared" si="31"/>
        <v>0.88479262672811065</v>
      </c>
      <c r="AC26" s="130">
        <f>16/AC9</f>
        <v>0.83188908145580598</v>
      </c>
      <c r="AD26" s="130">
        <f>16/AD9</f>
        <v>0.78495502861815225</v>
      </c>
      <c r="AE26" s="130">
        <f>16/AE9</f>
        <v>0.74303405572755421</v>
      </c>
      <c r="AF26" s="130">
        <f>16/AF9</f>
        <v>0.70536370315944164</v>
      </c>
      <c r="AG26" s="130">
        <f>16/AG9</f>
        <v>0.67132867132867136</v>
      </c>
    </row>
    <row r="27" spans="2:33" x14ac:dyDescent="0.2">
      <c r="B27" s="28"/>
      <c r="C27" s="296" t="s">
        <v>62</v>
      </c>
      <c r="D27" s="296"/>
      <c r="E27" s="131">
        <f t="shared" ref="E27:L27" si="32">2*16/(3.5+E9)</f>
        <v>7.384615384615385</v>
      </c>
      <c r="F27" s="131">
        <f t="shared" si="32"/>
        <v>6.9251577998196572</v>
      </c>
      <c r="G27" s="131">
        <f t="shared" si="32"/>
        <v>6.5195246179966047</v>
      </c>
      <c r="H27" s="131">
        <f t="shared" si="32"/>
        <v>6.1587810745789904</v>
      </c>
      <c r="I27" s="131">
        <f t="shared" si="32"/>
        <v>5.8358662613981762</v>
      </c>
      <c r="J27" s="131">
        <f t="shared" si="32"/>
        <v>5.5451263537906135</v>
      </c>
      <c r="K27" s="131">
        <f t="shared" si="32"/>
        <v>5.2819807427785417</v>
      </c>
      <c r="L27" s="131">
        <f t="shared" si="32"/>
        <v>5.0426789231779381</v>
      </c>
      <c r="M27" s="78">
        <f>2*16/(3.5+M9)</f>
        <v>4.8241206030150758</v>
      </c>
      <c r="N27" s="78">
        <f>2*16/(3.5+N9)</f>
        <v>4.4393063583815024</v>
      </c>
      <c r="O27" s="78">
        <f t="shared" ref="O27:AB27" si="33">2*16/(3.5+O9)</f>
        <v>4.1113490364025695</v>
      </c>
      <c r="P27" s="78">
        <f t="shared" si="33"/>
        <v>3.8285144566301099</v>
      </c>
      <c r="Q27" s="78">
        <f t="shared" si="33"/>
        <v>3.5820895522388061</v>
      </c>
      <c r="R27" s="78">
        <f t="shared" si="33"/>
        <v>3.173553719008265</v>
      </c>
      <c r="S27" s="78">
        <f t="shared" si="33"/>
        <v>2.8486646884272999</v>
      </c>
      <c r="T27" s="78">
        <f t="shared" si="33"/>
        <v>2.5841184387617768</v>
      </c>
      <c r="U27" s="78">
        <f t="shared" si="33"/>
        <v>2.3645320197044337</v>
      </c>
      <c r="V27" s="78">
        <f t="shared" si="33"/>
        <v>2.1793416572077184</v>
      </c>
      <c r="W27" s="78">
        <f t="shared" si="33"/>
        <v>2.0210526315789474</v>
      </c>
      <c r="X27" s="78">
        <f t="shared" si="33"/>
        <v>1.8842001962708537</v>
      </c>
      <c r="Y27" s="78">
        <f t="shared" si="33"/>
        <v>1.7647058823529411</v>
      </c>
      <c r="Z27" s="78">
        <f t="shared" si="33"/>
        <v>1.659464131374244</v>
      </c>
      <c r="AA27" s="78">
        <f t="shared" si="33"/>
        <v>1.5660685154975533</v>
      </c>
      <c r="AB27" s="78">
        <f t="shared" si="33"/>
        <v>1.4826254826254828</v>
      </c>
      <c r="AC27" s="131">
        <f>2*16/(3.5+AC9)</f>
        <v>1.4076246334310851</v>
      </c>
      <c r="AD27" s="131">
        <f>2*16/(3.5+AD9)</f>
        <v>1.3398464759246338</v>
      </c>
      <c r="AE27" s="131">
        <f>2*16/(3.5+AE9)</f>
        <v>1.278295605858855</v>
      </c>
      <c r="AF27" s="131">
        <f>2*16/(3.5+AF9)</f>
        <v>1.2221514958625082</v>
      </c>
      <c r="AG27" s="131">
        <f>2*16/(3.5+AG9)</f>
        <v>1.1707317073170733</v>
      </c>
    </row>
    <row r="28" spans="2:33" x14ac:dyDescent="0.2">
      <c r="B28" s="28"/>
      <c r="C28" s="297" t="s">
        <v>65</v>
      </c>
      <c r="D28" s="297"/>
      <c r="E28" s="40">
        <f t="shared" ref="E28:L28" si="34">2*16/(4+E9)</f>
        <v>6.6206896551724146</v>
      </c>
      <c r="F28" s="40">
        <f t="shared" si="34"/>
        <v>6.2489829129373469</v>
      </c>
      <c r="G28" s="40">
        <f t="shared" si="34"/>
        <v>5.916795069337442</v>
      </c>
      <c r="H28" s="40">
        <f t="shared" si="34"/>
        <v>5.6181419166057065</v>
      </c>
      <c r="I28" s="40">
        <f t="shared" si="34"/>
        <v>5.3481894150417828</v>
      </c>
      <c r="J28" s="40">
        <f t="shared" si="34"/>
        <v>5.102990033222591</v>
      </c>
      <c r="K28" s="40">
        <f t="shared" si="34"/>
        <v>4.8792884371029226</v>
      </c>
      <c r="L28" s="40">
        <f t="shared" si="34"/>
        <v>4.674376141205113</v>
      </c>
      <c r="M28" s="40">
        <f>2*16/(4+M9)</f>
        <v>4.4859813084112155</v>
      </c>
      <c r="N28" s="40">
        <f>2*16/(4+N9)</f>
        <v>4.1513513513513507</v>
      </c>
      <c r="O28" s="40">
        <f t="shared" ref="O28:AB28" si="35">2*16/(4+O9)</f>
        <v>3.8631790744466801</v>
      </c>
      <c r="P28" s="40">
        <f t="shared" si="35"/>
        <v>3.6124176857949202</v>
      </c>
      <c r="Q28" s="40">
        <f t="shared" si="35"/>
        <v>3.3922261484098941</v>
      </c>
      <c r="R28" s="40">
        <f t="shared" si="35"/>
        <v>3.0236220472440949</v>
      </c>
      <c r="S28" s="40">
        <f t="shared" si="35"/>
        <v>2.7272727272727275</v>
      </c>
      <c r="T28" s="40">
        <f t="shared" si="35"/>
        <v>2.4838292367399744</v>
      </c>
      <c r="U28" s="40">
        <f t="shared" si="35"/>
        <v>2.2802850356294537</v>
      </c>
      <c r="V28" s="40">
        <f t="shared" si="35"/>
        <v>2.1075740944017562</v>
      </c>
      <c r="W28" s="40">
        <f t="shared" si="35"/>
        <v>1.9591836734693875</v>
      </c>
      <c r="X28" s="40">
        <f t="shared" si="35"/>
        <v>1.8303145853193517</v>
      </c>
      <c r="Y28" s="40">
        <f t="shared" si="35"/>
        <v>1.7173524150268338</v>
      </c>
      <c r="Z28" s="40">
        <f t="shared" si="35"/>
        <v>1.6175231676495367</v>
      </c>
      <c r="AA28" s="40">
        <f t="shared" si="35"/>
        <v>1.5286624203821659</v>
      </c>
      <c r="AB28" s="40">
        <f t="shared" si="35"/>
        <v>1.449056603773585</v>
      </c>
      <c r="AC28" s="40">
        <f>2*16/(4+AC9)</f>
        <v>1.3773314203730274</v>
      </c>
      <c r="AD28" s="40">
        <f>2*16/(4+AD9)</f>
        <v>1.3123718386876284</v>
      </c>
      <c r="AE28" s="40">
        <f>2*16/(4+AE9)</f>
        <v>1.2532637075718016</v>
      </c>
      <c r="AF28" s="40">
        <f>2*16/(4+AF9)</f>
        <v>1.1992504684572143</v>
      </c>
      <c r="AG28" s="40">
        <f>2*16/(4+AG9)</f>
        <v>1.1497005988023952</v>
      </c>
    </row>
    <row r="29" spans="2:33" x14ac:dyDescent="0.2">
      <c r="B29" s="28"/>
      <c r="C29" s="292" t="s">
        <v>67</v>
      </c>
      <c r="D29" s="292"/>
      <c r="E29" s="41">
        <f t="shared" ref="E29:L29" si="36">2*13/(4+E9)</f>
        <v>5.3793103448275863</v>
      </c>
      <c r="F29" s="41">
        <f t="shared" si="36"/>
        <v>5.0772986167615946</v>
      </c>
      <c r="G29" s="41">
        <f t="shared" si="36"/>
        <v>4.8073959938366722</v>
      </c>
      <c r="H29" s="41">
        <f t="shared" si="36"/>
        <v>4.5647403072421362</v>
      </c>
      <c r="I29" s="41">
        <f t="shared" si="36"/>
        <v>4.3454038997214486</v>
      </c>
      <c r="J29" s="41">
        <f t="shared" si="36"/>
        <v>4.1461794019933551</v>
      </c>
      <c r="K29" s="41">
        <f t="shared" si="36"/>
        <v>3.9644218551461243</v>
      </c>
      <c r="L29" s="41">
        <f t="shared" si="36"/>
        <v>3.7979306147291538</v>
      </c>
      <c r="M29" s="41">
        <f>2*13/(4+M9)</f>
        <v>3.6448598130841123</v>
      </c>
      <c r="N29" s="41">
        <f>2*13/(4+N9)</f>
        <v>3.3729729729729727</v>
      </c>
      <c r="O29" s="41">
        <f t="shared" ref="O29:AB29" si="37">2*13/(4+O9)</f>
        <v>3.1388329979879277</v>
      </c>
      <c r="P29" s="41">
        <f t="shared" si="37"/>
        <v>2.9350893697083729</v>
      </c>
      <c r="Q29" s="41">
        <f t="shared" si="37"/>
        <v>2.7561837455830389</v>
      </c>
      <c r="R29" s="41">
        <f t="shared" si="37"/>
        <v>2.4566929133858268</v>
      </c>
      <c r="S29" s="41">
        <f t="shared" si="37"/>
        <v>2.2159090909090913</v>
      </c>
      <c r="T29" s="41">
        <f t="shared" si="37"/>
        <v>2.0181112548512292</v>
      </c>
      <c r="U29" s="41">
        <f t="shared" si="37"/>
        <v>1.8527315914489311</v>
      </c>
      <c r="V29" s="41">
        <f t="shared" si="37"/>
        <v>1.7124039517014269</v>
      </c>
      <c r="W29" s="41">
        <f t="shared" si="37"/>
        <v>1.5918367346938773</v>
      </c>
      <c r="X29" s="41">
        <f t="shared" si="37"/>
        <v>1.4871306005719733</v>
      </c>
      <c r="Y29" s="41">
        <f t="shared" si="37"/>
        <v>1.3953488372093024</v>
      </c>
      <c r="Z29" s="41">
        <f t="shared" si="37"/>
        <v>1.3142375737152487</v>
      </c>
      <c r="AA29" s="41">
        <f t="shared" si="37"/>
        <v>1.2420382165605097</v>
      </c>
      <c r="AB29" s="41">
        <f t="shared" si="37"/>
        <v>1.1773584905660377</v>
      </c>
      <c r="AC29" s="41">
        <f>2*13/(4+AC9)</f>
        <v>1.1190817790530847</v>
      </c>
      <c r="AD29" s="41">
        <f>2*13/(4+AD9)</f>
        <v>1.0663021189336981</v>
      </c>
      <c r="AE29" s="41">
        <f>2*13/(4+AE9)</f>
        <v>1.0182767624020888</v>
      </c>
      <c r="AF29" s="41">
        <f>2*13/(4+AF9)</f>
        <v>0.97439100562148673</v>
      </c>
      <c r="AG29" s="41">
        <f>2*13/(4+AG9)</f>
        <v>0.93413173652694614</v>
      </c>
    </row>
    <row r="30" spans="2:33" s="7" customFormat="1" x14ac:dyDescent="0.2">
      <c r="B30" s="108"/>
      <c r="C30" s="300" t="s">
        <v>132</v>
      </c>
      <c r="D30" s="300"/>
      <c r="E30" s="134">
        <f t="shared" ref="E30:L30" si="38">32/E9</f>
        <v>38.4</v>
      </c>
      <c r="F30" s="134">
        <f t="shared" si="38"/>
        <v>28.550185873605948</v>
      </c>
      <c r="G30" s="134">
        <f t="shared" si="38"/>
        <v>22.721893491124263</v>
      </c>
      <c r="H30" s="134">
        <f t="shared" si="38"/>
        <v>18.86977886977887</v>
      </c>
      <c r="I30" s="134">
        <f t="shared" si="38"/>
        <v>16.134453781512605</v>
      </c>
      <c r="J30" s="134">
        <f t="shared" si="38"/>
        <v>14.091743119266054</v>
      </c>
      <c r="K30" s="134">
        <f t="shared" si="38"/>
        <v>12.50814332247557</v>
      </c>
      <c r="L30" s="134">
        <f t="shared" si="38"/>
        <v>11.244509516837482</v>
      </c>
      <c r="M30" s="134">
        <f>32/M9</f>
        <v>10.212765957446809</v>
      </c>
      <c r="N30" s="134">
        <f t="shared" ref="N30:AB30" si="39">32/N9</f>
        <v>8.6292134831460672</v>
      </c>
      <c r="O30" s="134">
        <f t="shared" si="39"/>
        <v>7.4708171206225682</v>
      </c>
      <c r="P30" s="134">
        <f t="shared" si="39"/>
        <v>6.5866209262435689</v>
      </c>
      <c r="Q30" s="134">
        <f t="shared" si="39"/>
        <v>5.8895705521472399</v>
      </c>
      <c r="R30" s="134">
        <f t="shared" si="39"/>
        <v>4.8607594936708862</v>
      </c>
      <c r="S30" s="134">
        <f t="shared" si="39"/>
        <v>4.1379310344827589</v>
      </c>
      <c r="T30" s="134">
        <f t="shared" si="39"/>
        <v>3.6022514071294562</v>
      </c>
      <c r="U30" s="134">
        <f t="shared" si="39"/>
        <v>3.1893687707641196</v>
      </c>
      <c r="V30" s="134">
        <f t="shared" si="39"/>
        <v>2.8614008941877795</v>
      </c>
      <c r="W30" s="134">
        <f t="shared" si="39"/>
        <v>2.5945945945945943</v>
      </c>
      <c r="X30" s="134">
        <f t="shared" si="39"/>
        <v>2.3733003708281832</v>
      </c>
      <c r="Y30" s="134">
        <f t="shared" si="39"/>
        <v>2.1867881548974943</v>
      </c>
      <c r="Z30" s="134">
        <f t="shared" si="39"/>
        <v>2.0274551214361138</v>
      </c>
      <c r="AA30" s="134">
        <f t="shared" si="39"/>
        <v>1.8897637795275595</v>
      </c>
      <c r="AB30" s="134">
        <f t="shared" si="39"/>
        <v>1.7695852534562213</v>
      </c>
      <c r="AC30" s="134">
        <f>32/AC9</f>
        <v>1.663778162911612</v>
      </c>
      <c r="AD30" s="134">
        <f>32/AD9</f>
        <v>1.5699100572363045</v>
      </c>
      <c r="AE30" s="134">
        <f>32/AE9</f>
        <v>1.4860681114551084</v>
      </c>
      <c r="AF30" s="134">
        <f>32/AF9</f>
        <v>1.4107274063188833</v>
      </c>
      <c r="AG30" s="134">
        <f>32/AG9</f>
        <v>1.3426573426573427</v>
      </c>
    </row>
    <row r="31" spans="2:33" s="7" customFormat="1" x14ac:dyDescent="0.2">
      <c r="B31" s="108"/>
      <c r="C31" s="300" t="s">
        <v>133</v>
      </c>
      <c r="D31" s="300"/>
      <c r="E31" s="134">
        <f t="shared" ref="E31:L31" si="40">2*32/(E9+14)</f>
        <v>4.3146067415730336</v>
      </c>
      <c r="F31" s="134">
        <f t="shared" si="40"/>
        <v>4.2325709561862768</v>
      </c>
      <c r="G31" s="134">
        <f t="shared" si="40"/>
        <v>4.153596538669551</v>
      </c>
      <c r="H31" s="134">
        <f t="shared" si="40"/>
        <v>4.0775152641359176</v>
      </c>
      <c r="I31" s="134">
        <f t="shared" si="40"/>
        <v>4.0041710114702811</v>
      </c>
      <c r="J31" s="134">
        <f t="shared" si="40"/>
        <v>3.9334186939820746</v>
      </c>
      <c r="K31" s="134">
        <f t="shared" si="40"/>
        <v>3.8651233014594868</v>
      </c>
      <c r="L31" s="134">
        <f t="shared" si="40"/>
        <v>3.7991590403165971</v>
      </c>
      <c r="M31" s="134">
        <f>2*32/(M9+14)</f>
        <v>3.7354085603112841</v>
      </c>
      <c r="N31" s="134">
        <f t="shared" ref="N31:AB31" si="41">2*32/(N9+14)</f>
        <v>3.6141176470588237</v>
      </c>
      <c r="O31" s="134">
        <f t="shared" si="41"/>
        <v>3.5004557885141296</v>
      </c>
      <c r="P31" s="134">
        <f t="shared" si="41"/>
        <v>3.3937251436146707</v>
      </c>
      <c r="Q31" s="134">
        <f t="shared" si="41"/>
        <v>3.293310463121784</v>
      </c>
      <c r="R31" s="134">
        <f t="shared" si="41"/>
        <v>3.1093117408906883</v>
      </c>
      <c r="S31" s="134">
        <f t="shared" si="41"/>
        <v>2.9447852760736195</v>
      </c>
      <c r="T31" s="134">
        <f t="shared" si="41"/>
        <v>2.7967953386744355</v>
      </c>
      <c r="U31" s="134">
        <f t="shared" si="41"/>
        <v>2.6629680998613039</v>
      </c>
      <c r="V31" s="134">
        <f t="shared" si="41"/>
        <v>2.5413633355393777</v>
      </c>
      <c r="W31" s="134">
        <f t="shared" si="41"/>
        <v>2.4303797468354427</v>
      </c>
      <c r="X31" s="134">
        <f t="shared" si="41"/>
        <v>2.3286840509399633</v>
      </c>
      <c r="Y31" s="134">
        <f t="shared" si="41"/>
        <v>2.2351571594877764</v>
      </c>
      <c r="Z31" s="134">
        <f t="shared" si="41"/>
        <v>2.1488528259653052</v>
      </c>
      <c r="AA31" s="134">
        <f t="shared" si="41"/>
        <v>2.0689655172413794</v>
      </c>
      <c r="AB31" s="134">
        <f t="shared" si="41"/>
        <v>1.994805194805195</v>
      </c>
      <c r="AC31" s="134">
        <f>2*32/(AC9+14)</f>
        <v>1.9257773319959879</v>
      </c>
      <c r="AD31" s="134">
        <f>2*32/(AD9+14)</f>
        <v>1.8613669413475524</v>
      </c>
      <c r="AE31" s="134">
        <f>2*32/(AE9+14)</f>
        <v>1.8011257035647281</v>
      </c>
      <c r="AF31" s="134">
        <f>2*32/(AF9+14)</f>
        <v>1.7446615174920492</v>
      </c>
      <c r="AG31" s="134">
        <f>2*32/(AG9+14)</f>
        <v>1.6916299559471368</v>
      </c>
    </row>
    <row r="32" spans="2:33" s="7" customFormat="1" x14ac:dyDescent="0.2">
      <c r="B32" s="108"/>
      <c r="C32" s="300" t="s">
        <v>134</v>
      </c>
      <c r="D32" s="300"/>
      <c r="E32" s="134">
        <f t="shared" ref="E32:L32" si="42">2*25/(E9+4)</f>
        <v>10.344827586206897</v>
      </c>
      <c r="F32" s="134">
        <f t="shared" si="42"/>
        <v>9.7640358014646047</v>
      </c>
      <c r="G32" s="134">
        <f t="shared" si="42"/>
        <v>9.2449922958397543</v>
      </c>
      <c r="H32" s="134">
        <f t="shared" si="42"/>
        <v>8.7783467446964156</v>
      </c>
      <c r="I32" s="134">
        <f t="shared" si="42"/>
        <v>8.3565459610027855</v>
      </c>
      <c r="J32" s="134">
        <f t="shared" si="42"/>
        <v>7.9734219269102979</v>
      </c>
      <c r="K32" s="134">
        <f t="shared" si="42"/>
        <v>7.6238881829733165</v>
      </c>
      <c r="L32" s="134">
        <f t="shared" si="42"/>
        <v>7.3037127206329888</v>
      </c>
      <c r="M32" s="134">
        <f>2*25/(M9+4)</f>
        <v>7.0093457943925239</v>
      </c>
      <c r="N32" s="134">
        <f t="shared" ref="N32:AB32" si="43">2*25/(N9+4)</f>
        <v>6.486486486486486</v>
      </c>
      <c r="O32" s="134">
        <f t="shared" si="43"/>
        <v>6.0362173038229381</v>
      </c>
      <c r="P32" s="134">
        <f t="shared" si="43"/>
        <v>5.644402634054563</v>
      </c>
      <c r="Q32" s="134">
        <f t="shared" si="43"/>
        <v>5.3003533568904588</v>
      </c>
      <c r="R32" s="134">
        <f t="shared" si="43"/>
        <v>4.7244094488188981</v>
      </c>
      <c r="S32" s="134">
        <f t="shared" si="43"/>
        <v>4.2613636363636367</v>
      </c>
      <c r="T32" s="134">
        <f t="shared" si="43"/>
        <v>3.8809831824062098</v>
      </c>
      <c r="U32" s="134">
        <f t="shared" si="43"/>
        <v>3.5629453681710213</v>
      </c>
      <c r="V32" s="134">
        <f t="shared" si="43"/>
        <v>3.2930845225027441</v>
      </c>
      <c r="W32" s="134">
        <f t="shared" si="43"/>
        <v>3.0612244897959178</v>
      </c>
      <c r="X32" s="134">
        <f t="shared" si="43"/>
        <v>2.8598665395614868</v>
      </c>
      <c r="Y32" s="134">
        <f t="shared" si="43"/>
        <v>2.6833631484794278</v>
      </c>
      <c r="Z32" s="134">
        <f t="shared" si="43"/>
        <v>2.5273799494524014</v>
      </c>
      <c r="AA32" s="134">
        <f t="shared" si="43"/>
        <v>2.3885350318471343</v>
      </c>
      <c r="AB32" s="134">
        <f t="shared" si="43"/>
        <v>2.2641509433962264</v>
      </c>
      <c r="AC32" s="134">
        <f>2*25/(AC9+4)</f>
        <v>2.1520803443328553</v>
      </c>
      <c r="AD32" s="134">
        <f>2*25/(AD9+4)</f>
        <v>2.0505809979494192</v>
      </c>
      <c r="AE32" s="134">
        <f>2*25/(AE9+4)</f>
        <v>1.9582245430809402</v>
      </c>
      <c r="AF32" s="134">
        <f>2*25/(AF9+4)</f>
        <v>1.8738288569643975</v>
      </c>
      <c r="AG32" s="134">
        <f>2*25/(AG9+4)</f>
        <v>1.7964071856287427</v>
      </c>
    </row>
    <row r="33" spans="2:33" x14ac:dyDescent="0.2">
      <c r="B33" s="28"/>
      <c r="AD33" s="28"/>
    </row>
    <row r="34" spans="2:33" x14ac:dyDescent="0.2">
      <c r="B34" s="28"/>
      <c r="D34" t="s">
        <v>7</v>
      </c>
      <c r="E34" s="14">
        <f t="shared" ref="E34:L34" si="44">33.4/(9+E9)</f>
        <v>3.3966101694915252</v>
      </c>
      <c r="F34" s="14">
        <f t="shared" si="44"/>
        <v>3.3001235076163029</v>
      </c>
      <c r="G34" s="14">
        <f t="shared" si="44"/>
        <v>3.2089671737389911</v>
      </c>
      <c r="H34" s="14">
        <f t="shared" si="44"/>
        <v>3.1227113361901053</v>
      </c>
      <c r="I34" s="14">
        <f t="shared" si="44"/>
        <v>3.0409711684370255</v>
      </c>
      <c r="J34" s="14">
        <f t="shared" si="44"/>
        <v>2.9634011090573011</v>
      </c>
      <c r="K34" s="14">
        <f t="shared" si="44"/>
        <v>2.8896899783705838</v>
      </c>
      <c r="L34" s="14">
        <f t="shared" si="44"/>
        <v>2.8195568061906435</v>
      </c>
      <c r="M34" s="14">
        <f>33.4/(9+M9)</f>
        <v>2.7527472527472527</v>
      </c>
      <c r="N34" s="14">
        <f>33.4/(9+N9)</f>
        <v>2.628196721311475</v>
      </c>
      <c r="O34" s="14">
        <f t="shared" ref="O34:AB34" si="45">33.4/(9+O9)</f>
        <v>2.5144291091593476</v>
      </c>
      <c r="P34" s="14">
        <f t="shared" si="45"/>
        <v>2.4101022248947683</v>
      </c>
      <c r="Q34" s="14">
        <f t="shared" si="45"/>
        <v>2.3140877598152425</v>
      </c>
      <c r="R34" s="14">
        <f t="shared" si="45"/>
        <v>2.1433155080213906</v>
      </c>
      <c r="S34" s="14">
        <f t="shared" si="45"/>
        <v>1.9960159362549799</v>
      </c>
      <c r="T34" s="14">
        <f t="shared" si="45"/>
        <v>1.8676607642124883</v>
      </c>
      <c r="U34" s="14">
        <f t="shared" si="45"/>
        <v>1.7548161120840631</v>
      </c>
      <c r="V34" s="14">
        <f t="shared" si="45"/>
        <v>1.6548307184145334</v>
      </c>
      <c r="W34" s="14">
        <f t="shared" si="45"/>
        <v>1.5656249999999998</v>
      </c>
      <c r="X34" s="14">
        <f t="shared" si="45"/>
        <v>1.4855448480355817</v>
      </c>
      <c r="Y34" s="14">
        <f t="shared" si="45"/>
        <v>1.4132581100141044</v>
      </c>
      <c r="Z34" s="14">
        <f t="shared" si="45"/>
        <v>1.3476798924008071</v>
      </c>
      <c r="AA34" s="14">
        <f t="shared" si="45"/>
        <v>1.2879177377892033</v>
      </c>
      <c r="AB34" s="14">
        <f t="shared" si="45"/>
        <v>1.2332307692307691</v>
      </c>
      <c r="AC34" s="14">
        <f>33.4/(9+AC9)</f>
        <v>1.1829988193624559</v>
      </c>
      <c r="AD34" s="14">
        <f>33.4/(9+AD9)</f>
        <v>1.1366988088485537</v>
      </c>
      <c r="AE34" s="14">
        <f>33.4/(9+AE9)</f>
        <v>1.0938864628820961</v>
      </c>
      <c r="AF34" s="14">
        <f>33.4/(9+AF9)</f>
        <v>1.0541820094687007</v>
      </c>
      <c r="AG34" s="14">
        <f>33.4/(9+AG9)</f>
        <v>1.017258883248731</v>
      </c>
    </row>
    <row r="35" spans="2:33" x14ac:dyDescent="0.2">
      <c r="B35" s="28"/>
      <c r="D35" t="s">
        <v>8</v>
      </c>
      <c r="E35" s="14">
        <f t="shared" ref="E35:L35" si="46">47.4/(12.5+E9)</f>
        <v>3.5549999999999997</v>
      </c>
      <c r="F35" s="14">
        <f t="shared" si="46"/>
        <v>3.4799632915264604</v>
      </c>
      <c r="G35" s="14">
        <f t="shared" si="46"/>
        <v>3.4080287597363692</v>
      </c>
      <c r="H35" s="14">
        <f t="shared" si="46"/>
        <v>3.3390079248605811</v>
      </c>
      <c r="I35" s="14">
        <f t="shared" si="46"/>
        <v>3.2727272727272725</v>
      </c>
      <c r="J35" s="14">
        <f t="shared" si="46"/>
        <v>3.2090267983074749</v>
      </c>
      <c r="K35" s="14">
        <f t="shared" si="46"/>
        <v>3.1477587161040397</v>
      </c>
      <c r="L35" s="14">
        <f t="shared" si="46"/>
        <v>3.0887863155036652</v>
      </c>
      <c r="M35" s="14">
        <f>47.4/(12.5+M9)</f>
        <v>3.0319829424307034</v>
      </c>
      <c r="N35" s="14">
        <f>47.4/(12.5+N9)</f>
        <v>2.9244215938303344</v>
      </c>
      <c r="O35" s="14">
        <f t="shared" ref="O35:AB35" si="47">47.4/(12.5+O9)</f>
        <v>2.8242303872889774</v>
      </c>
      <c r="P35" s="14">
        <f t="shared" si="47"/>
        <v>2.7306769083053286</v>
      </c>
      <c r="Q35" s="14">
        <f t="shared" si="47"/>
        <v>2.6431226765799254</v>
      </c>
      <c r="R35" s="14">
        <f t="shared" si="47"/>
        <v>2.4838427947598256</v>
      </c>
      <c r="S35" s="14">
        <f t="shared" si="47"/>
        <v>2.3426688632619439</v>
      </c>
      <c r="T35" s="14">
        <f t="shared" si="47"/>
        <v>2.2166796570537803</v>
      </c>
      <c r="U35" s="14">
        <f t="shared" si="47"/>
        <v>2.1035502958579881</v>
      </c>
      <c r="V35" s="14">
        <f t="shared" si="47"/>
        <v>2.0014074595355384</v>
      </c>
      <c r="W35" s="14">
        <f t="shared" si="47"/>
        <v>1.908724832214765</v>
      </c>
      <c r="X35" s="14">
        <f t="shared" si="47"/>
        <v>1.8242463117382937</v>
      </c>
      <c r="Y35" s="14">
        <f t="shared" si="47"/>
        <v>1.7469287469287469</v>
      </c>
      <c r="Z35" s="14">
        <f t="shared" si="47"/>
        <v>1.6758986446670596</v>
      </c>
      <c r="AA35" s="14">
        <f t="shared" si="47"/>
        <v>1.6104190260475653</v>
      </c>
      <c r="AB35" s="14">
        <f t="shared" si="47"/>
        <v>1.5498637602179837</v>
      </c>
      <c r="AC35" s="14">
        <f>47.4/(12.5+AC9)</f>
        <v>1.4936974789915967</v>
      </c>
      <c r="AD35" s="14">
        <f>47.4/(12.5+AD9)</f>
        <v>1.4414597060314245</v>
      </c>
      <c r="AE35" s="14">
        <f>47.4/(12.5+AE9)</f>
        <v>1.3927522037218414</v>
      </c>
      <c r="AF35" s="14">
        <f>47.4/(12.5+AF9)</f>
        <v>1.3472288015158693</v>
      </c>
      <c r="AG35" s="14">
        <f>47.4/(12.5+AG9)</f>
        <v>1.3045871559633029</v>
      </c>
    </row>
    <row r="36" spans="2:33" x14ac:dyDescent="0.2">
      <c r="B36" s="28"/>
      <c r="D36" t="s">
        <v>9</v>
      </c>
      <c r="E36" s="14">
        <f t="shared" ref="E36:L36" si="48">54.4/(16+E9)</f>
        <v>3.2316831683168319</v>
      </c>
      <c r="F36" s="14">
        <f t="shared" si="48"/>
        <v>3.1774154295449013</v>
      </c>
      <c r="G36" s="14">
        <f t="shared" si="48"/>
        <v>3.1249401627573006</v>
      </c>
      <c r="H36" s="14">
        <f t="shared" si="48"/>
        <v>3.0741700023546032</v>
      </c>
      <c r="I36" s="14">
        <f t="shared" si="48"/>
        <v>3.0250231696014827</v>
      </c>
      <c r="J36" s="14">
        <f t="shared" si="48"/>
        <v>2.9774230330672751</v>
      </c>
      <c r="K36" s="14">
        <f t="shared" si="48"/>
        <v>2.9312977099236641</v>
      </c>
      <c r="L36" s="14">
        <f t="shared" si="48"/>
        <v>2.8865797037364582</v>
      </c>
      <c r="M36" s="14">
        <f>54.4/(16+M9)</f>
        <v>2.8432055749128922</v>
      </c>
      <c r="N36" s="14">
        <f>54.4/(16+N9)</f>
        <v>2.7602536997885836</v>
      </c>
      <c r="O36" s="14">
        <f t="shared" ref="O36:AB36" si="49">54.4/(16+O9)</f>
        <v>2.682004930156122</v>
      </c>
      <c r="P36" s="14">
        <f t="shared" si="49"/>
        <v>2.6080703156212541</v>
      </c>
      <c r="Q36" s="14">
        <f t="shared" si="49"/>
        <v>2.5381026438569205</v>
      </c>
      <c r="R36" s="14">
        <f t="shared" si="49"/>
        <v>2.4088560885608858</v>
      </c>
      <c r="S36" s="14">
        <f t="shared" si="49"/>
        <v>2.292134831460674</v>
      </c>
      <c r="T36" s="14">
        <f t="shared" si="49"/>
        <v>2.186202277294039</v>
      </c>
      <c r="U36" s="14">
        <f t="shared" si="49"/>
        <v>2.089628681177977</v>
      </c>
      <c r="V36" s="14">
        <f t="shared" si="49"/>
        <v>2.0012262415695892</v>
      </c>
      <c r="W36" s="14">
        <f t="shared" si="49"/>
        <v>1.9199999999999997</v>
      </c>
      <c r="X36" s="14">
        <f t="shared" si="49"/>
        <v>1.8451102317693611</v>
      </c>
      <c r="Y36" s="14">
        <f t="shared" si="49"/>
        <v>1.7758433079434168</v>
      </c>
      <c r="Z36" s="14">
        <f t="shared" si="49"/>
        <v>1.7115888830624018</v>
      </c>
      <c r="AA36" s="14">
        <f t="shared" si="49"/>
        <v>1.6518218623481782</v>
      </c>
      <c r="AB36" s="14">
        <f t="shared" si="49"/>
        <v>1.5960880195599023</v>
      </c>
      <c r="AC36" s="14">
        <f>54.4/(16+AC9)</f>
        <v>1.5439924314096498</v>
      </c>
      <c r="AD36" s="14">
        <f>54.4/(16+AD9)</f>
        <v>1.4951901053595971</v>
      </c>
      <c r="AE36" s="14">
        <f>54.4/(16+AE9)</f>
        <v>1.4493783303730019</v>
      </c>
      <c r="AF36" s="14">
        <f>54.4/(16+AF9)</f>
        <v>1.4062903920723826</v>
      </c>
      <c r="AG36" s="14">
        <f>54.4/(16+AG9)</f>
        <v>1.3656903765690378</v>
      </c>
    </row>
    <row r="37" spans="2:33" x14ac:dyDescent="0.2">
      <c r="B37" s="28"/>
      <c r="D37" t="s">
        <v>13</v>
      </c>
      <c r="E37" s="14">
        <f t="shared" ref="E37:L37" si="50">67.4/(19.5+E9)</f>
        <v>3.3147540983606563</v>
      </c>
      <c r="F37" s="14">
        <f t="shared" si="50"/>
        <v>3.2685390988078402</v>
      </c>
      <c r="G37" s="14">
        <f t="shared" si="50"/>
        <v>3.2235950577919494</v>
      </c>
      <c r="H37" s="14">
        <f t="shared" si="50"/>
        <v>3.1798702575191666</v>
      </c>
      <c r="I37" s="14">
        <f t="shared" si="50"/>
        <v>3.1373157486423584</v>
      </c>
      <c r="J37" s="14">
        <f t="shared" si="50"/>
        <v>3.0958851674641155</v>
      </c>
      <c r="K37" s="14">
        <f t="shared" si="50"/>
        <v>3.0555345674348322</v>
      </c>
      <c r="L37" s="14">
        <f t="shared" si="50"/>
        <v>3.0162222636584008</v>
      </c>
      <c r="M37" s="14">
        <f>67.4/(19.5+M9)</f>
        <v>2.977908689248896</v>
      </c>
      <c r="N37" s="14">
        <f>67.4/(19.5+N9)</f>
        <v>2.9041292639138243</v>
      </c>
      <c r="O37" s="14">
        <f t="shared" ref="O37:AB37" si="51">67.4/(19.5+O9)</f>
        <v>2.8339173090399443</v>
      </c>
      <c r="P37" s="14">
        <f t="shared" si="51"/>
        <v>2.7670201847417037</v>
      </c>
      <c r="Q37" s="14">
        <f t="shared" si="51"/>
        <v>2.703208556149733</v>
      </c>
      <c r="R37" s="14">
        <f t="shared" si="51"/>
        <v>2.5840255591054317</v>
      </c>
      <c r="S37" s="14">
        <f t="shared" si="51"/>
        <v>2.4749082007343941</v>
      </c>
      <c r="T37" s="14">
        <f t="shared" si="51"/>
        <v>2.3746330005871994</v>
      </c>
      <c r="U37" s="14">
        <f t="shared" si="51"/>
        <v>2.282167042889391</v>
      </c>
      <c r="V37" s="14">
        <f t="shared" si="51"/>
        <v>2.1966322650733301</v>
      </c>
      <c r="W37" s="14">
        <f t="shared" si="51"/>
        <v>2.1172774869109947</v>
      </c>
      <c r="X37" s="14">
        <f t="shared" si="51"/>
        <v>2.0434562910560889</v>
      </c>
      <c r="Y37" s="14">
        <f t="shared" si="51"/>
        <v>1.9746093750000002</v>
      </c>
      <c r="Z37" s="14">
        <f t="shared" si="51"/>
        <v>1.9102503542749176</v>
      </c>
      <c r="AA37" s="14">
        <f t="shared" si="51"/>
        <v>1.8499542543458374</v>
      </c>
      <c r="AB37" s="14">
        <f t="shared" si="51"/>
        <v>1.7933481152993351</v>
      </c>
      <c r="AC37" s="14">
        <f>67.4/(19.5+AC9)</f>
        <v>1.7401032702237522</v>
      </c>
      <c r="AD37" s="14">
        <f>67.4/(19.5+AD9)</f>
        <v>1.689928959465107</v>
      </c>
      <c r="AE37" s="14">
        <f>67.4/(19.5+AE9)</f>
        <v>1.6425670186839969</v>
      </c>
      <c r="AF37" s="14">
        <f>67.4/(19.5+AF9)</f>
        <v>1.5977874357961284</v>
      </c>
      <c r="AG37" s="14">
        <f>67.4/(19.5+AG9)</f>
        <v>1.5553846153846156</v>
      </c>
    </row>
    <row r="38" spans="2:33" x14ac:dyDescent="0.2">
      <c r="B38" s="28"/>
      <c r="D38" t="s">
        <v>14</v>
      </c>
      <c r="E38" s="14">
        <f t="shared" ref="E38:L38" si="52">84/(28+E9)</f>
        <v>2.9132947976878616</v>
      </c>
      <c r="F38" s="14">
        <f t="shared" si="52"/>
        <v>2.8845328373157821</v>
      </c>
      <c r="G38" s="14">
        <f t="shared" si="52"/>
        <v>2.8563332388778693</v>
      </c>
      <c r="H38" s="14">
        <f t="shared" si="52"/>
        <v>2.8286796688648801</v>
      </c>
      <c r="I38" s="14">
        <f t="shared" si="52"/>
        <v>2.8015564202334629</v>
      </c>
      <c r="J38" s="14">
        <f t="shared" si="52"/>
        <v>2.7749483826565728</v>
      </c>
      <c r="K38" s="14">
        <f t="shared" si="52"/>
        <v>2.7488410144532316</v>
      </c>
      <c r="L38" s="14">
        <f t="shared" si="52"/>
        <v>2.7232203160880726</v>
      </c>
      <c r="M38" s="14">
        <f>84/(28+M9)</f>
        <v>2.6980728051391862</v>
      </c>
      <c r="N38" s="14">
        <f>84/(28+N9)</f>
        <v>2.6491458607095928</v>
      </c>
      <c r="O38" s="14">
        <f t="shared" ref="O38:AB38" si="53">84/(28+O9)</f>
        <v>2.6019617965926694</v>
      </c>
      <c r="P38" s="14">
        <f t="shared" si="53"/>
        <v>2.5564291148871416</v>
      </c>
      <c r="Q38" s="14">
        <f t="shared" si="53"/>
        <v>2.5124626121635099</v>
      </c>
      <c r="R38" s="14">
        <f t="shared" si="53"/>
        <v>2.4289156626506023</v>
      </c>
      <c r="S38" s="14">
        <f t="shared" si="53"/>
        <v>2.3507462686567164</v>
      </c>
      <c r="T38" s="14">
        <f t="shared" si="53"/>
        <v>2.2774514234071397</v>
      </c>
      <c r="U38" s="14">
        <f t="shared" si="53"/>
        <v>2.2085889570552149</v>
      </c>
      <c r="V38" s="14">
        <f t="shared" si="53"/>
        <v>2.1437686091025094</v>
      </c>
      <c r="W38" s="14">
        <f t="shared" si="53"/>
        <v>2.0826446280991733</v>
      </c>
      <c r="X38" s="14">
        <f t="shared" si="53"/>
        <v>2.0249096022498994</v>
      </c>
      <c r="Y38" s="14">
        <f t="shared" si="53"/>
        <v>1.9702892885066459</v>
      </c>
      <c r="Z38" s="14">
        <f t="shared" si="53"/>
        <v>1.9185382565664257</v>
      </c>
      <c r="AA38" s="14">
        <f t="shared" si="53"/>
        <v>1.8694362017804156</v>
      </c>
      <c r="AB38" s="14">
        <f t="shared" si="53"/>
        <v>1.8227848101265824</v>
      </c>
      <c r="AC38" s="14">
        <f>84/(28+AC9)</f>
        <v>1.7784050811573746</v>
      </c>
      <c r="AD38" s="14">
        <f>84/(28+AD9)</f>
        <v>1.7361350327247678</v>
      </c>
      <c r="AE38" s="14">
        <f>84/(28+AE9)</f>
        <v>1.6958277254374159</v>
      </c>
      <c r="AF38" s="14">
        <f>84/(28+AF9)</f>
        <v>1.6573495560670832</v>
      </c>
      <c r="AG38" s="14">
        <f>84/(28+AG9)</f>
        <v>1.6205787781350485</v>
      </c>
    </row>
    <row r="39" spans="2:33" x14ac:dyDescent="0.2">
      <c r="B39" s="28"/>
      <c r="D39" t="s">
        <v>15</v>
      </c>
      <c r="E39" s="14">
        <f t="shared" ref="E39:L39" si="54">101.4/(39.5+E9)</f>
        <v>2.5140495867768595</v>
      </c>
      <c r="F39" s="14">
        <f t="shared" si="54"/>
        <v>2.496256026259104</v>
      </c>
      <c r="G39" s="14">
        <f t="shared" si="54"/>
        <v>2.4787125687512734</v>
      </c>
      <c r="H39" s="14">
        <f t="shared" si="54"/>
        <v>2.4614139779508446</v>
      </c>
      <c r="I39" s="14">
        <f t="shared" si="54"/>
        <v>2.4443551627159503</v>
      </c>
      <c r="J39" s="14">
        <f t="shared" si="54"/>
        <v>2.4275311720698256</v>
      </c>
      <c r="K39" s="14">
        <f t="shared" si="54"/>
        <v>2.4109371904101451</v>
      </c>
      <c r="L39" s="14">
        <f t="shared" si="54"/>
        <v>2.3945685329135102</v>
      </c>
      <c r="M39" s="14">
        <f>101.4/(39.5+M9)</f>
        <v>2.3784206411258797</v>
      </c>
      <c r="N39" s="14">
        <f>101.4/(39.5+N9)</f>
        <v>2.3467695274831244</v>
      </c>
      <c r="O39" s="14">
        <f t="shared" ref="O39:AB39" si="55">101.4/(39.5+O9)</f>
        <v>2.315949752569471</v>
      </c>
      <c r="P39" s="14">
        <f t="shared" si="55"/>
        <v>2.2859289874131128</v>
      </c>
      <c r="Q39" s="14">
        <f t="shared" si="55"/>
        <v>2.2566765578635017</v>
      </c>
      <c r="R39" s="14">
        <f t="shared" si="55"/>
        <v>2.2003616636528029</v>
      </c>
      <c r="S39" s="14">
        <f t="shared" si="55"/>
        <v>2.1467889908256881</v>
      </c>
      <c r="T39" s="14">
        <f t="shared" si="55"/>
        <v>2.0957630037891839</v>
      </c>
      <c r="U39" s="14">
        <f t="shared" si="55"/>
        <v>2.0471063257065949</v>
      </c>
      <c r="V39" s="14">
        <f t="shared" si="55"/>
        <v>2.0006576783952648</v>
      </c>
      <c r="W39" s="14">
        <f t="shared" si="55"/>
        <v>1.9562700964630226</v>
      </c>
      <c r="X39" s="14">
        <f t="shared" si="55"/>
        <v>1.9138093740169866</v>
      </c>
      <c r="Y39" s="14">
        <f t="shared" si="55"/>
        <v>1.8731527093596061</v>
      </c>
      <c r="Z39" s="14">
        <f t="shared" si="55"/>
        <v>1.8341875188423276</v>
      </c>
      <c r="AA39" s="14">
        <f t="shared" si="55"/>
        <v>1.7968103957471946</v>
      </c>
      <c r="AB39" s="14">
        <f t="shared" si="55"/>
        <v>1.7609261939218526</v>
      </c>
      <c r="AC39" s="14">
        <f>101.4/(39.5+AC9)</f>
        <v>1.7264472190692395</v>
      </c>
      <c r="AD39" s="14">
        <f>101.4/(39.5+AD9)</f>
        <v>1.6932925132201506</v>
      </c>
      <c r="AE39" s="14">
        <f>101.4/(39.5+AE9)</f>
        <v>1.6613872200983071</v>
      </c>
      <c r="AF39" s="14">
        <f>101.4/(39.5+AF9)</f>
        <v>1.6306620209059235</v>
      </c>
      <c r="AG39" s="14">
        <f>101.4/(39.5+AG9)</f>
        <v>1.6010526315789475</v>
      </c>
    </row>
    <row r="40" spans="2:33" x14ac:dyDescent="0.2">
      <c r="B40" s="28"/>
      <c r="D40" t="s">
        <v>16</v>
      </c>
      <c r="E40" s="14">
        <f t="shared" ref="E40:L40" si="56">119.4/(48.5+E9)</f>
        <v>2.4202702702702701</v>
      </c>
      <c r="F40" s="14">
        <f t="shared" si="56"/>
        <v>2.4062473759341678</v>
      </c>
      <c r="G40" s="14">
        <f t="shared" si="56"/>
        <v>2.3923860410753051</v>
      </c>
      <c r="H40" s="14">
        <f t="shared" si="56"/>
        <v>2.3786834896654772</v>
      </c>
      <c r="I40" s="14">
        <f t="shared" si="56"/>
        <v>2.365137008913833</v>
      </c>
      <c r="J40" s="14">
        <f t="shared" si="56"/>
        <v>2.3517439474764052</v>
      </c>
      <c r="K40" s="14">
        <f t="shared" si="56"/>
        <v>2.3385017137261306</v>
      </c>
      <c r="L40" s="14">
        <f t="shared" si="56"/>
        <v>2.3254077740809871</v>
      </c>
      <c r="M40" s="14">
        <f>119.4/(48.5+M9)</f>
        <v>2.3124596513879925</v>
      </c>
      <c r="N40" s="14">
        <f>119.4/(48.5+N9)</f>
        <v>2.2869912210694334</v>
      </c>
      <c r="O40" s="14">
        <f t="shared" ref="O40:AB40" si="57">119.4/(48.5+O9)</f>
        <v>2.2620776760341017</v>
      </c>
      <c r="P40" s="14">
        <f t="shared" si="57"/>
        <v>2.2377010776198656</v>
      </c>
      <c r="Q40" s="14">
        <f t="shared" si="57"/>
        <v>2.2138442521631645</v>
      </c>
      <c r="R40" s="14">
        <f t="shared" si="57"/>
        <v>2.1676248108925869</v>
      </c>
      <c r="S40" s="14">
        <f t="shared" si="57"/>
        <v>2.1232957913455839</v>
      </c>
      <c r="T40" s="14">
        <f t="shared" si="57"/>
        <v>2.0807435376125474</v>
      </c>
      <c r="U40" s="14">
        <f t="shared" si="57"/>
        <v>2.0398633257403191</v>
      </c>
      <c r="V40" s="14">
        <f t="shared" si="57"/>
        <v>2.0005585032113933</v>
      </c>
      <c r="W40" s="14">
        <f t="shared" si="57"/>
        <v>1.9627397260273973</v>
      </c>
      <c r="X40" s="14">
        <f t="shared" si="57"/>
        <v>1.9263242807206238</v>
      </c>
      <c r="Y40" s="14">
        <f t="shared" si="57"/>
        <v>1.8912354804646252</v>
      </c>
      <c r="Z40" s="14">
        <f t="shared" si="57"/>
        <v>1.8574021260046669</v>
      </c>
      <c r="AA40" s="14">
        <f t="shared" si="57"/>
        <v>1.8247580234335201</v>
      </c>
      <c r="AB40" s="14">
        <f t="shared" si="57"/>
        <v>1.7932415519399252</v>
      </c>
      <c r="AC40" s="14">
        <f>119.4/(48.5+AC9)</f>
        <v>1.7627952755905512</v>
      </c>
      <c r="AD40" s="14">
        <f>119.4/(48.5+AD9)</f>
        <v>1.7333655939995163</v>
      </c>
      <c r="AE40" s="14">
        <f>119.4/(48.5+AE9)</f>
        <v>1.7049024274155165</v>
      </c>
      <c r="AF40" s="14">
        <f>119.4/(48.5+AF9)</f>
        <v>1.6773589323343479</v>
      </c>
      <c r="AG40" s="14">
        <f>119.4/(48.5+AG9)</f>
        <v>1.6506912442396315</v>
      </c>
    </row>
    <row r="41" spans="2:33" x14ac:dyDescent="0.2">
      <c r="B41" s="28"/>
      <c r="D41" t="s">
        <v>17</v>
      </c>
      <c r="E41" s="14">
        <f t="shared" ref="E41:L41" si="58">91.4/(34+E9)</f>
        <v>2.6239234449760764</v>
      </c>
      <c r="F41" s="14">
        <f t="shared" si="58"/>
        <v>2.6024439435282956</v>
      </c>
      <c r="G41" s="14">
        <f t="shared" si="58"/>
        <v>2.5813132501765126</v>
      </c>
      <c r="H41" s="14">
        <f t="shared" si="58"/>
        <v>2.5605229368507065</v>
      </c>
      <c r="I41" s="14">
        <f t="shared" si="58"/>
        <v>2.5400648448355723</v>
      </c>
      <c r="J41" s="14">
        <f t="shared" si="58"/>
        <v>2.5199310740953473</v>
      </c>
      <c r="K41" s="14">
        <f t="shared" si="58"/>
        <v>2.5001139731023483</v>
      </c>
      <c r="L41" s="14">
        <f t="shared" si="58"/>
        <v>2.4806061291416941</v>
      </c>
      <c r="M41" s="14">
        <f>91.4/(34+M9)</f>
        <v>2.4614003590664275</v>
      </c>
      <c r="N41" s="14">
        <f>91.4/(34+N9)</f>
        <v>2.423867403314917</v>
      </c>
      <c r="O41" s="14">
        <f t="shared" ref="O41:AB41" si="59">91.4/(34+O9)</f>
        <v>2.3874619068350023</v>
      </c>
      <c r="P41" s="14">
        <f t="shared" si="59"/>
        <v>2.352133819429552</v>
      </c>
      <c r="Q41" s="14">
        <f t="shared" si="59"/>
        <v>2.317836010143703</v>
      </c>
      <c r="R41" s="14">
        <f t="shared" si="59"/>
        <v>2.2521560574948665</v>
      </c>
      <c r="S41" s="14">
        <f t="shared" si="59"/>
        <v>2.1900958466453675</v>
      </c>
      <c r="T41" s="14">
        <f t="shared" si="59"/>
        <v>2.1313641663427907</v>
      </c>
      <c r="U41" s="14">
        <f t="shared" si="59"/>
        <v>2.0757002271006817</v>
      </c>
      <c r="V41" s="14">
        <f t="shared" si="59"/>
        <v>2.0228697897454815</v>
      </c>
      <c r="W41" s="14">
        <f t="shared" si="59"/>
        <v>1.9726618705035972</v>
      </c>
      <c r="X41" s="14">
        <f t="shared" si="59"/>
        <v>1.9248859248859249</v>
      </c>
      <c r="Y41" s="14">
        <f t="shared" si="59"/>
        <v>1.8793694311172038</v>
      </c>
      <c r="Z41" s="14">
        <f t="shared" si="59"/>
        <v>1.8359558085035155</v>
      </c>
      <c r="AA41" s="14">
        <f t="shared" si="59"/>
        <v>1.7945026178010473</v>
      </c>
      <c r="AB41" s="14">
        <f t="shared" si="59"/>
        <v>1.7548800000000002</v>
      </c>
      <c r="AC41" s="14">
        <f>91.4/(34+AC9)</f>
        <v>1.7169693174702567</v>
      </c>
      <c r="AD41" s="14">
        <f>91.4/(34+AD9)</f>
        <v>1.6806619675145575</v>
      </c>
      <c r="AE41" s="14">
        <f>91.4/(34+AE9)</f>
        <v>1.6458583433373351</v>
      </c>
      <c r="AF41" s="14">
        <f>91.4/(34+AF9)</f>
        <v>1.6124669214936784</v>
      </c>
      <c r="AG41" s="14">
        <f>91.4/(34+AG9)</f>
        <v>1.5804034582132567</v>
      </c>
    </row>
    <row r="42" spans="2:33" x14ac:dyDescent="0.2">
      <c r="B42" s="28"/>
      <c r="D42" t="s">
        <v>18</v>
      </c>
      <c r="E42" s="14">
        <f t="shared" ref="E42:L42" si="60">51.4/(18+E9)</f>
        <v>2.729203539823009</v>
      </c>
      <c r="F42" s="14">
        <f t="shared" si="60"/>
        <v>2.6881673567225972</v>
      </c>
      <c r="G42" s="14">
        <f t="shared" si="60"/>
        <v>2.6483469300128815</v>
      </c>
      <c r="H42" s="14">
        <f t="shared" si="60"/>
        <v>2.6096890205204146</v>
      </c>
      <c r="I42" s="14">
        <f t="shared" si="60"/>
        <v>2.5721434528773974</v>
      </c>
      <c r="J42" s="14">
        <f t="shared" si="60"/>
        <v>2.5356628982528262</v>
      </c>
      <c r="K42" s="14">
        <f t="shared" si="60"/>
        <v>2.5002026753141466</v>
      </c>
      <c r="L42" s="14">
        <f t="shared" si="60"/>
        <v>2.4657205676594045</v>
      </c>
      <c r="M42" s="14">
        <f>51.4/(18+M9)</f>
        <v>2.4321766561514195</v>
      </c>
      <c r="N42" s="14">
        <f>51.4/(18+N9)</f>
        <v>2.3677543186180423</v>
      </c>
      <c r="O42" s="14">
        <f t="shared" ref="O42:AB42" si="61">51.4/(18+O9)</f>
        <v>2.3066566940912492</v>
      </c>
      <c r="P42" s="14">
        <f t="shared" si="61"/>
        <v>2.2486328837039737</v>
      </c>
      <c r="Q42" s="14">
        <f t="shared" si="61"/>
        <v>2.193456614509246</v>
      </c>
      <c r="R42" s="14">
        <f t="shared" si="61"/>
        <v>2.0908474576271185</v>
      </c>
      <c r="S42" s="14">
        <f t="shared" si="61"/>
        <v>1.9974093264248702</v>
      </c>
      <c r="T42" s="14">
        <f t="shared" si="61"/>
        <v>1.911965282083075</v>
      </c>
      <c r="U42" s="14">
        <f t="shared" si="61"/>
        <v>1.8335315101070155</v>
      </c>
      <c r="V42" s="14">
        <f t="shared" si="61"/>
        <v>1.761279268989149</v>
      </c>
      <c r="W42" s="14">
        <f t="shared" si="61"/>
        <v>1.6945054945054943</v>
      </c>
      <c r="X42" s="14">
        <f t="shared" si="61"/>
        <v>1.6326098464796188</v>
      </c>
      <c r="Y42" s="14">
        <f t="shared" si="61"/>
        <v>1.5750766087844739</v>
      </c>
      <c r="Z42" s="14">
        <f t="shared" si="61"/>
        <v>1.5214602861371485</v>
      </c>
      <c r="AA42" s="14">
        <f t="shared" si="61"/>
        <v>1.4713740458015268</v>
      </c>
      <c r="AB42" s="14">
        <f t="shared" si="61"/>
        <v>1.4244803695150117</v>
      </c>
      <c r="AC42" s="14">
        <f>51.4/(18+AC9)</f>
        <v>1.3804834377797672</v>
      </c>
      <c r="AD42" s="14">
        <f>51.4/(18+AD9)</f>
        <v>1.3391228831958317</v>
      </c>
      <c r="AE42" s="14">
        <f>51.4/(18+AE9)</f>
        <v>1.300168634064081</v>
      </c>
      <c r="AF42" s="14">
        <f>51.4/(18+AF9)</f>
        <v>1.2634166325276526</v>
      </c>
      <c r="AG42" s="14">
        <f>51.4/(18+AG9)</f>
        <v>1.2286852589641435</v>
      </c>
    </row>
    <row r="43" spans="2:33" x14ac:dyDescent="0.2">
      <c r="B43" s="28"/>
      <c r="D43" t="s">
        <v>19</v>
      </c>
      <c r="E43" s="14">
        <f t="shared" ref="E43:L43" si="62">65.4/(21.5+E9)</f>
        <v>2.9283582089552245</v>
      </c>
      <c r="F43" s="14">
        <f t="shared" si="62"/>
        <v>2.8911401731442257</v>
      </c>
      <c r="G43" s="14">
        <f t="shared" si="62"/>
        <v>2.8548563113859591</v>
      </c>
      <c r="H43" s="14">
        <f t="shared" si="62"/>
        <v>2.819471887910904</v>
      </c>
      <c r="I43" s="14">
        <f t="shared" si="62"/>
        <v>2.7849538679914834</v>
      </c>
      <c r="J43" s="14">
        <f t="shared" si="62"/>
        <v>2.7512708150744962</v>
      </c>
      <c r="K43" s="14">
        <f t="shared" si="62"/>
        <v>2.7183927952892279</v>
      </c>
      <c r="L43" s="14">
        <f t="shared" si="62"/>
        <v>2.6862912887215478</v>
      </c>
      <c r="M43" s="14">
        <f>65.4/(21.5+M9)</f>
        <v>2.6549391069012183</v>
      </c>
      <c r="N43" s="14">
        <f>65.4/(21.5+N9)</f>
        <v>2.5943801652892566</v>
      </c>
      <c r="O43" s="14">
        <f t="shared" ref="O43:AB43" si="63">65.4/(21.5+O9)</f>
        <v>2.5365223012281839</v>
      </c>
      <c r="P43" s="14">
        <f t="shared" si="63"/>
        <v>2.4811887448624725</v>
      </c>
      <c r="Q43" s="14">
        <f t="shared" si="63"/>
        <v>2.4282178217821784</v>
      </c>
      <c r="R43" s="14">
        <f t="shared" si="63"/>
        <v>2.3287833827893176</v>
      </c>
      <c r="S43" s="14">
        <f t="shared" si="63"/>
        <v>2.2371721778791334</v>
      </c>
      <c r="T43" s="14">
        <f t="shared" si="63"/>
        <v>2.1524958859023591</v>
      </c>
      <c r="U43" s="14">
        <f t="shared" si="63"/>
        <v>2.0739957716701904</v>
      </c>
      <c r="V43" s="14">
        <f t="shared" si="63"/>
        <v>2.0010198878123404</v>
      </c>
      <c r="W43" s="14">
        <f t="shared" si="63"/>
        <v>1.9330049261083744</v>
      </c>
      <c r="X43" s="14">
        <f t="shared" si="63"/>
        <v>1.8694616484040021</v>
      </c>
      <c r="Y43" s="14">
        <f t="shared" si="63"/>
        <v>1.8099630996309966</v>
      </c>
      <c r="Z43" s="14">
        <f t="shared" si="63"/>
        <v>1.7541350022351365</v>
      </c>
      <c r="AA43" s="14">
        <f t="shared" si="63"/>
        <v>1.7016478751084132</v>
      </c>
      <c r="AB43" s="14">
        <f t="shared" si="63"/>
        <v>1.6522105263157898</v>
      </c>
      <c r="AC43" s="14">
        <f>65.4/(21.5+AC9)</f>
        <v>1.6055646481178396</v>
      </c>
      <c r="AD43" s="14">
        <f>65.4/(21.5+AD9)</f>
        <v>1.561480302427378</v>
      </c>
      <c r="AE43" s="14">
        <f>65.4/(21.5+AE9)</f>
        <v>1.519752130131681</v>
      </c>
      <c r="AF43" s="14">
        <f>65.4/(21.5+AF9)</f>
        <v>1.4801961523953227</v>
      </c>
      <c r="AG43" s="14">
        <f>65.4/(21.5+AG9)</f>
        <v>1.4426470588235296</v>
      </c>
    </row>
    <row r="44" spans="2:33" x14ac:dyDescent="0.2">
      <c r="B44" s="28"/>
      <c r="D44" t="s">
        <v>20</v>
      </c>
      <c r="E44" s="14">
        <f t="shared" ref="E44:L44" si="64">83.4/(30.5+E9)</f>
        <v>2.6617021276595749</v>
      </c>
      <c r="F44" s="14">
        <f t="shared" si="64"/>
        <v>2.6375016471208328</v>
      </c>
      <c r="G44" s="14">
        <f t="shared" si="64"/>
        <v>2.6137372682162447</v>
      </c>
      <c r="H44" s="14">
        <f t="shared" si="64"/>
        <v>2.5903973081402873</v>
      </c>
      <c r="I44" s="14">
        <f t="shared" si="64"/>
        <v>2.5674704976911236</v>
      </c>
      <c r="J44" s="14">
        <f t="shared" si="64"/>
        <v>2.5449459631277813</v>
      </c>
      <c r="K44" s="14">
        <f t="shared" si="64"/>
        <v>2.522813208974036</v>
      </c>
      <c r="L44" s="14">
        <f t="shared" si="64"/>
        <v>2.5010621017118582</v>
      </c>
      <c r="M44" s="14">
        <f>83.4/(30.5+M9)</f>
        <v>2.4796828543111995</v>
      </c>
      <c r="N44" s="14">
        <f>83.4/(30.5+N9)</f>
        <v>2.4380024360535932</v>
      </c>
      <c r="O44" s="14">
        <f t="shared" ref="O44:AB44" si="65">83.4/(30.5+O9)</f>
        <v>2.3977000479156687</v>
      </c>
      <c r="P44" s="14">
        <f t="shared" si="65"/>
        <v>2.3587084609945794</v>
      </c>
      <c r="Q44" s="14">
        <f t="shared" si="65"/>
        <v>2.3209647495361785</v>
      </c>
      <c r="R44" s="14">
        <f t="shared" si="65"/>
        <v>2.248988764044944</v>
      </c>
      <c r="S44" s="14">
        <f t="shared" si="65"/>
        <v>2.1813426329555363</v>
      </c>
      <c r="T44" s="14">
        <f t="shared" si="65"/>
        <v>2.1176470588235294</v>
      </c>
      <c r="U44" s="14">
        <f t="shared" si="65"/>
        <v>2.0575657894736845</v>
      </c>
      <c r="V44" s="14">
        <f t="shared" si="65"/>
        <v>2.0007996801279488</v>
      </c>
      <c r="W44" s="14">
        <f t="shared" si="65"/>
        <v>1.9470817120622568</v>
      </c>
      <c r="X44" s="14">
        <f t="shared" si="65"/>
        <v>1.8961727927245169</v>
      </c>
      <c r="Y44" s="14">
        <f t="shared" si="65"/>
        <v>1.8478581979320534</v>
      </c>
      <c r="Z44" s="14">
        <f t="shared" si="65"/>
        <v>1.8019445444724524</v>
      </c>
      <c r="AA44" s="14">
        <f t="shared" si="65"/>
        <v>1.7582572030920594</v>
      </c>
      <c r="AB44" s="14">
        <f t="shared" si="65"/>
        <v>1.7166380789022302</v>
      </c>
      <c r="AC44" s="14">
        <f>83.4/(30.5+AC9)</f>
        <v>1.6769436997319036</v>
      </c>
      <c r="AD44" s="14">
        <f>83.4/(30.5+AD9)</f>
        <v>1.6390435637078287</v>
      </c>
      <c r="AE44" s="14">
        <f>83.4/(30.5+AE9)</f>
        <v>1.6028187059577195</v>
      </c>
      <c r="AF44" s="14">
        <f>83.4/(30.5+AF9)</f>
        <v>1.5681604512691949</v>
      </c>
      <c r="AG44" s="14">
        <f>83.4/(30.5+AG9)</f>
        <v>1.5349693251533745</v>
      </c>
    </row>
    <row r="45" spans="2:33" x14ac:dyDescent="0.2">
      <c r="B45" s="28"/>
      <c r="D45" t="s">
        <v>21</v>
      </c>
      <c r="E45" s="14">
        <f t="shared" ref="E45:L45" si="66">117.4/(41+E9)</f>
        <v>2.8063745019920319</v>
      </c>
      <c r="F45" s="14">
        <f t="shared" si="66"/>
        <v>2.787219309526165</v>
      </c>
      <c r="G45" s="14">
        <f t="shared" si="66"/>
        <v>2.7683238357241109</v>
      </c>
      <c r="H45" s="14">
        <f t="shared" si="66"/>
        <v>2.7496828340001955</v>
      </c>
      <c r="I45" s="14">
        <f t="shared" si="66"/>
        <v>2.7312911981388135</v>
      </c>
      <c r="J45" s="14">
        <f t="shared" si="66"/>
        <v>2.7131439576311989</v>
      </c>
      <c r="K45" s="14">
        <f t="shared" si="66"/>
        <v>2.6952362731968629</v>
      </c>
      <c r="L45" s="14">
        <f t="shared" si="66"/>
        <v>2.6775634324812319</v>
      </c>
      <c r="M45" s="14">
        <f>117.4/(41+M9)</f>
        <v>2.6601208459214503</v>
      </c>
      <c r="N45" s="14">
        <f>117.4/(41+N9)</f>
        <v>2.6259086672879777</v>
      </c>
      <c r="O45" s="14">
        <f t="shared" ref="O45:AB45" si="67">117.4/(41+O9)</f>
        <v>2.5925653294074351</v>
      </c>
      <c r="P45" s="14">
        <f t="shared" si="67"/>
        <v>2.5600581500999455</v>
      </c>
      <c r="Q45" s="14">
        <f t="shared" si="67"/>
        <v>2.5283560660445086</v>
      </c>
      <c r="R45" s="14">
        <f t="shared" si="67"/>
        <v>2.4672504378283713</v>
      </c>
      <c r="S45" s="14">
        <f t="shared" si="67"/>
        <v>2.4090287277701781</v>
      </c>
      <c r="T45" s="14">
        <f t="shared" si="67"/>
        <v>2.3534914801202809</v>
      </c>
      <c r="U45" s="14">
        <f t="shared" si="67"/>
        <v>2.3004572175048992</v>
      </c>
      <c r="V45" s="14">
        <f t="shared" si="67"/>
        <v>2.2497604599169594</v>
      </c>
      <c r="W45" s="14">
        <f t="shared" si="67"/>
        <v>2.2012499999999999</v>
      </c>
      <c r="X45" s="14">
        <f t="shared" si="67"/>
        <v>2.1547873967574183</v>
      </c>
      <c r="Y45" s="14">
        <f t="shared" si="67"/>
        <v>2.110245656081486</v>
      </c>
      <c r="Z45" s="14">
        <f t="shared" si="67"/>
        <v>2.0675080716172589</v>
      </c>
      <c r="AA45" s="14">
        <f t="shared" si="67"/>
        <v>2.0264672036823939</v>
      </c>
      <c r="AB45" s="14">
        <f t="shared" si="67"/>
        <v>1.9870239774330045</v>
      </c>
      <c r="AC45" s="14">
        <f>117.4/(41+AC9)</f>
        <v>1.949086884338683</v>
      </c>
      <c r="AD45" s="14">
        <f>117.4/(41+AD9)</f>
        <v>1.9125712734184093</v>
      </c>
      <c r="AE45" s="14">
        <f>117.4/(41+AE9)</f>
        <v>1.8773987206823028</v>
      </c>
      <c r="AF45" s="14">
        <f>117.4/(41+AF9)</f>
        <v>1.8434964668934837</v>
      </c>
      <c r="AG45" s="14">
        <f>117.4/(41+AG9)</f>
        <v>1.8107969151670953</v>
      </c>
    </row>
    <row r="46" spans="2:33" x14ac:dyDescent="0.2">
      <c r="B46" s="28"/>
      <c r="D46" t="s">
        <v>25</v>
      </c>
      <c r="E46" s="14">
        <f t="shared" ref="E46:L46" si="68">125.4/(44.5+E9)</f>
        <v>2.7661764705882352</v>
      </c>
      <c r="F46" s="14">
        <f t="shared" si="68"/>
        <v>2.7487441775504617</v>
      </c>
      <c r="G46" s="14">
        <f t="shared" si="68"/>
        <v>2.7315302232710112</v>
      </c>
      <c r="H46" s="14">
        <f t="shared" si="68"/>
        <v>2.714530531252819</v>
      </c>
      <c r="I46" s="14">
        <f t="shared" si="68"/>
        <v>2.6977411258515596</v>
      </c>
      <c r="J46" s="14">
        <f t="shared" si="68"/>
        <v>2.6811581291759463</v>
      </c>
      <c r="K46" s="14">
        <f t="shared" si="68"/>
        <v>2.6647777581016472</v>
      </c>
      <c r="L46" s="14">
        <f t="shared" si="68"/>
        <v>2.6485963213939985</v>
      </c>
      <c r="M46" s="14">
        <f>125.4/(44.5+M9)</f>
        <v>2.6326102169349195</v>
      </c>
      <c r="N46" s="14">
        <f>125.4/(44.5+N9)</f>
        <v>2.6012100259291269</v>
      </c>
      <c r="O46" s="14">
        <f t="shared" ref="O46:AB46" si="69">125.4/(44.5+O9)</f>
        <v>2.570550051247011</v>
      </c>
      <c r="P46" s="14">
        <f t="shared" si="69"/>
        <v>2.5406044234340706</v>
      </c>
      <c r="Q46" s="14">
        <f t="shared" si="69"/>
        <v>2.511348464619493</v>
      </c>
      <c r="R46" s="14">
        <f t="shared" si="69"/>
        <v>2.4548123980424141</v>
      </c>
      <c r="S46" s="14">
        <f t="shared" si="69"/>
        <v>2.4007657945118059</v>
      </c>
      <c r="T46" s="14">
        <f t="shared" si="69"/>
        <v>2.3490477677177646</v>
      </c>
      <c r="U46" s="14">
        <f t="shared" si="69"/>
        <v>2.2995110024449881</v>
      </c>
      <c r="V46" s="14">
        <f t="shared" si="69"/>
        <v>2.2520203531876684</v>
      </c>
      <c r="W46" s="14">
        <f t="shared" si="69"/>
        <v>2.2064516129032259</v>
      </c>
      <c r="X46" s="14">
        <f t="shared" si="69"/>
        <v>2.1626904282839896</v>
      </c>
      <c r="Y46" s="14">
        <f t="shared" si="69"/>
        <v>2.1206313416009022</v>
      </c>
      <c r="Z46" s="14">
        <f t="shared" si="69"/>
        <v>2.0801769422173075</v>
      </c>
      <c r="AA46" s="14">
        <f t="shared" si="69"/>
        <v>2.0412371134020622</v>
      </c>
      <c r="AB46" s="14">
        <f t="shared" si="69"/>
        <v>2.0037283621837552</v>
      </c>
      <c r="AC46" s="14">
        <f>125.4/(44.5+AC9)</f>
        <v>1.9675732217573223</v>
      </c>
      <c r="AD46" s="14">
        <f>125.4/(44.5+AD9)</f>
        <v>1.9326997174415621</v>
      </c>
      <c r="AE46" s="14">
        <f>125.4/(44.5+AE9)</f>
        <v>1.8990408884401819</v>
      </c>
      <c r="AF46" s="14">
        <f>125.4/(44.5+AF9)</f>
        <v>1.8665343587199206</v>
      </c>
      <c r="AG46" s="14">
        <f>125.4/(44.5+AG9)</f>
        <v>1.8351219512195125</v>
      </c>
    </row>
    <row r="47" spans="2:33" x14ac:dyDescent="0.2">
      <c r="B47" s="28"/>
      <c r="D47" t="s">
        <v>26</v>
      </c>
      <c r="E47" s="14">
        <f t="shared" ref="E47:L47" si="70">132.4/(42.5+E9)</f>
        <v>3.0553846153846154</v>
      </c>
      <c r="F47" s="14">
        <f t="shared" si="70"/>
        <v>3.0352469194765503</v>
      </c>
      <c r="G47" s="14">
        <f t="shared" si="70"/>
        <v>3.0153729360409947</v>
      </c>
      <c r="H47" s="14">
        <f t="shared" si="70"/>
        <v>2.9957575186197793</v>
      </c>
      <c r="I47" s="14">
        <f t="shared" si="70"/>
        <v>2.9763956538029226</v>
      </c>
      <c r="J47" s="14">
        <f t="shared" si="70"/>
        <v>2.9572824569567242</v>
      </c>
      <c r="K47" s="14">
        <f t="shared" si="70"/>
        <v>2.9384131681154062</v>
      </c>
      <c r="L47" s="14">
        <f t="shared" si="70"/>
        <v>2.9197831480290364</v>
      </c>
      <c r="M47" s="14">
        <f>132.4/(42.5+M9)</f>
        <v>2.9013878743608474</v>
      </c>
      <c r="N47" s="14">
        <f>132.4/(42.5+N9)</f>
        <v>2.8652840396753834</v>
      </c>
      <c r="O47" s="14">
        <f t="shared" ref="O47:AB47" si="71">132.4/(42.5+O9)</f>
        <v>2.8300676879230497</v>
      </c>
      <c r="P47" s="14">
        <f t="shared" si="71"/>
        <v>2.7957064930494457</v>
      </c>
      <c r="Q47" s="14">
        <f t="shared" si="71"/>
        <v>2.7621696801112661</v>
      </c>
      <c r="R47" s="14">
        <f t="shared" si="71"/>
        <v>2.697453310696095</v>
      </c>
      <c r="S47" s="14">
        <f t="shared" si="71"/>
        <v>2.6357000663570007</v>
      </c>
      <c r="T47" s="14">
        <f t="shared" si="71"/>
        <v>2.5767109957833281</v>
      </c>
      <c r="U47" s="14">
        <f t="shared" si="71"/>
        <v>2.5203045685279188</v>
      </c>
      <c r="V47" s="14">
        <f t="shared" si="71"/>
        <v>2.4663148090655076</v>
      </c>
      <c r="W47" s="14">
        <f t="shared" si="71"/>
        <v>2.4145896656534953</v>
      </c>
      <c r="X47" s="14">
        <f t="shared" si="71"/>
        <v>2.3649895802322121</v>
      </c>
      <c r="Y47" s="14">
        <f t="shared" si="71"/>
        <v>2.3173862310385065</v>
      </c>
      <c r="Z47" s="14">
        <f t="shared" si="71"/>
        <v>2.2716614240777813</v>
      </c>
      <c r="AA47" s="14">
        <f t="shared" si="71"/>
        <v>2.2277061132922045</v>
      </c>
      <c r="AB47" s="14">
        <f t="shared" si="71"/>
        <v>2.1854195323246222</v>
      </c>
      <c r="AC47" s="14">
        <f>132.4/(42.5+AC9)</f>
        <v>2.1447084233261338</v>
      </c>
      <c r="AD47" s="14">
        <f>132.4/(42.5+AD9)</f>
        <v>2.10548635038431</v>
      </c>
      <c r="AE47" s="14">
        <f>132.4/(42.5+AE9)</f>
        <v>2.0676730869338886</v>
      </c>
      <c r="AF47" s="14">
        <f>132.4/(42.5+AF9)</f>
        <v>2.0311940680132956</v>
      </c>
      <c r="AG47" s="14">
        <f>132.4/(42.5+AG9)</f>
        <v>1.9959798994974878</v>
      </c>
    </row>
    <row r="48" spans="2:33" x14ac:dyDescent="0.2">
      <c r="B48" s="28"/>
      <c r="D48" t="s">
        <v>27</v>
      </c>
      <c r="E48" s="14">
        <f t="shared" ref="E48:L48" si="72">143.4/(51+E9)</f>
        <v>2.7665594855305464</v>
      </c>
      <c r="F48" s="14">
        <f t="shared" si="72"/>
        <v>2.7512990646734354</v>
      </c>
      <c r="G48" s="14">
        <f t="shared" si="72"/>
        <v>2.7362060740976308</v>
      </c>
      <c r="H48" s="14">
        <f t="shared" si="72"/>
        <v>2.7212777733849927</v>
      </c>
      <c r="I48" s="14">
        <f t="shared" si="72"/>
        <v>2.7065114815979867</v>
      </c>
      <c r="J48" s="14">
        <f t="shared" si="72"/>
        <v>2.6919045756746187</v>
      </c>
      <c r="K48" s="14">
        <f t="shared" si="72"/>
        <v>2.6774544888750587</v>
      </c>
      <c r="L48" s="14">
        <f t="shared" si="72"/>
        <v>2.6631587092780316</v>
      </c>
      <c r="M48" s="14">
        <f>143.4/(51+M9)</f>
        <v>2.6490147783251232</v>
      </c>
      <c r="N48" s="14">
        <f>143.4/(51+N9)</f>
        <v>2.621172886519421</v>
      </c>
      <c r="O48" s="14">
        <f t="shared" ref="O48:AB48" si="73">143.4/(51+O9)</f>
        <v>2.5939101597829364</v>
      </c>
      <c r="P48" s="14">
        <f t="shared" si="73"/>
        <v>2.5672087125167837</v>
      </c>
      <c r="Q48" s="14">
        <f t="shared" si="73"/>
        <v>2.5410513880685177</v>
      </c>
      <c r="R48" s="14">
        <f t="shared" si="73"/>
        <v>2.4903039073806079</v>
      </c>
      <c r="S48" s="14">
        <f t="shared" si="73"/>
        <v>2.4415437003405223</v>
      </c>
      <c r="T48" s="14">
        <f t="shared" si="73"/>
        <v>2.3946562760924022</v>
      </c>
      <c r="U48" s="14">
        <f t="shared" si="73"/>
        <v>2.3495357728017479</v>
      </c>
      <c r="V48" s="14">
        <f t="shared" si="73"/>
        <v>2.3060841597426962</v>
      </c>
      <c r="W48" s="14">
        <f t="shared" si="73"/>
        <v>2.2642105263157895</v>
      </c>
      <c r="X48" s="14">
        <f t="shared" si="73"/>
        <v>2.2238304471439649</v>
      </c>
      <c r="Y48" s="14">
        <f t="shared" si="73"/>
        <v>2.1848654139156936</v>
      </c>
      <c r="Z48" s="14">
        <f t="shared" si="73"/>
        <v>2.1472423259296232</v>
      </c>
      <c r="AA48" s="14">
        <f t="shared" si="73"/>
        <v>2.1108930323846908</v>
      </c>
      <c r="AB48" s="14">
        <f t="shared" si="73"/>
        <v>2.0757539203860076</v>
      </c>
      <c r="AC48" s="14">
        <f>143.4/(51+AC9)</f>
        <v>2.0417655434266733</v>
      </c>
      <c r="AD48" s="14">
        <f>143.4/(51+AD9)</f>
        <v>2.0088722857809951</v>
      </c>
      <c r="AE48" s="14">
        <f>143.4/(51+AE9)</f>
        <v>1.9770220588235294</v>
      </c>
      <c r="AF48" s="14">
        <f>143.4/(51+AF9)</f>
        <v>1.9461660257860212</v>
      </c>
      <c r="AG48" s="14">
        <f>143.4/(51+AG9)</f>
        <v>1.916258351893096</v>
      </c>
    </row>
    <row r="49" spans="2:33" x14ac:dyDescent="0.2">
      <c r="B49" s="28"/>
      <c r="D49" t="s">
        <v>22</v>
      </c>
      <c r="E49" s="14">
        <f t="shared" ref="E49:L49" si="74">138.4/(42.5+E9)</f>
        <v>3.1938461538461538</v>
      </c>
      <c r="F49" s="14">
        <f t="shared" si="74"/>
        <v>3.1727958735313786</v>
      </c>
      <c r="G49" s="14">
        <f t="shared" si="74"/>
        <v>3.1520212564053902</v>
      </c>
      <c r="H49" s="14">
        <f t="shared" si="74"/>
        <v>3.1315169227868389</v>
      </c>
      <c r="I49" s="14">
        <f t="shared" si="74"/>
        <v>3.1112776320719373</v>
      </c>
      <c r="J49" s="14">
        <f t="shared" si="74"/>
        <v>3.0912982782689622</v>
      </c>
      <c r="K49" s="14">
        <f t="shared" si="74"/>
        <v>3.0715738857037178</v>
      </c>
      <c r="L49" s="14">
        <f t="shared" si="74"/>
        <v>3.0520996048883582</v>
      </c>
      <c r="M49" s="14">
        <f>138.4/(42.5+M9)</f>
        <v>3.0328707085463842</v>
      </c>
      <c r="N49" s="14">
        <f>138.4/(42.5+N9)</f>
        <v>2.9951307484220018</v>
      </c>
      <c r="O49" s="14">
        <f t="shared" ref="O49:AB49" si="75">138.4/(42.5+O9)</f>
        <v>2.9583184894905594</v>
      </c>
      <c r="P49" s="14">
        <f t="shared" si="75"/>
        <v>2.9224001407707196</v>
      </c>
      <c r="Q49" s="14">
        <f t="shared" si="75"/>
        <v>2.8873435326842842</v>
      </c>
      <c r="R49" s="14">
        <f t="shared" si="75"/>
        <v>2.8196943972835316</v>
      </c>
      <c r="S49" s="14">
        <f t="shared" si="75"/>
        <v>2.7551426675514268</v>
      </c>
      <c r="T49" s="14">
        <f t="shared" si="75"/>
        <v>2.6934803762568928</v>
      </c>
      <c r="U49" s="14">
        <f t="shared" si="75"/>
        <v>2.6345177664974622</v>
      </c>
      <c r="V49" s="14">
        <f t="shared" si="75"/>
        <v>2.5780813411983856</v>
      </c>
      <c r="W49" s="14">
        <f t="shared" si="75"/>
        <v>2.524012158054711</v>
      </c>
      <c r="X49" s="14">
        <f t="shared" si="75"/>
        <v>2.4721643346233999</v>
      </c>
      <c r="Y49" s="14">
        <f t="shared" si="75"/>
        <v>2.4224037339556594</v>
      </c>
      <c r="Z49" s="14">
        <f t="shared" si="75"/>
        <v>2.3746068058335719</v>
      </c>
      <c r="AA49" s="14">
        <f t="shared" si="75"/>
        <v>2.3286595625350537</v>
      </c>
      <c r="AB49" s="14">
        <f t="shared" si="75"/>
        <v>2.2844566712517196</v>
      </c>
      <c r="AC49" s="14">
        <f>138.4/(42.5+AC9)</f>
        <v>2.2419006479481642</v>
      </c>
      <c r="AD49" s="14">
        <f>138.4/(42.5+AD9)</f>
        <v>2.2009011396766502</v>
      </c>
      <c r="AE49" s="14">
        <f>138.4/(42.5+AE9)</f>
        <v>2.1613742842269654</v>
      </c>
      <c r="AF49" s="14">
        <f>138.4/(42.5+AF9)</f>
        <v>2.1232421375607262</v>
      </c>
      <c r="AG49" s="14">
        <f>138.4/(42.5+AG9)</f>
        <v>2.0864321608040202</v>
      </c>
    </row>
    <row r="50" spans="2:33" x14ac:dyDescent="0.2">
      <c r="B50" s="28"/>
      <c r="D50" t="s">
        <v>23</v>
      </c>
      <c r="E50" s="14">
        <f t="shared" ref="E50:L50" si="76">151.4/(46+E9)</f>
        <v>3.2327402135231318</v>
      </c>
      <c r="F50" s="14">
        <f t="shared" si="76"/>
        <v>3.213016181802105</v>
      </c>
      <c r="G50" s="14">
        <f t="shared" si="76"/>
        <v>3.1935313763403061</v>
      </c>
      <c r="H50" s="14">
        <f t="shared" si="76"/>
        <v>3.1742814711278067</v>
      </c>
      <c r="I50" s="14">
        <f t="shared" si="76"/>
        <v>3.1552622438346649</v>
      </c>
      <c r="J50" s="14">
        <f t="shared" si="76"/>
        <v>3.1364695727233491</v>
      </c>
      <c r="K50" s="14">
        <f t="shared" si="76"/>
        <v>3.1178994336708428</v>
      </c>
      <c r="L50" s="14">
        <f t="shared" si="76"/>
        <v>3.0995478972959143</v>
      </c>
      <c r="M50" s="14">
        <f>151.4/(46+M9)</f>
        <v>3.0814111261872457</v>
      </c>
      <c r="N50" s="14">
        <f>151.4/(46+N9)</f>
        <v>3.0457669740150881</v>
      </c>
      <c r="O50" s="14">
        <f t="shared" ref="O50:AB50" si="77">151.4/(46+O9)</f>
        <v>3.010938017898575</v>
      </c>
      <c r="P50" s="14">
        <f t="shared" si="77"/>
        <v>2.9768966082254629</v>
      </c>
      <c r="Q50" s="14">
        <f t="shared" si="77"/>
        <v>2.9436163318211279</v>
      </c>
      <c r="R50" s="14">
        <f t="shared" si="77"/>
        <v>2.8792393026941361</v>
      </c>
      <c r="S50" s="14">
        <f t="shared" si="77"/>
        <v>2.8176178660049627</v>
      </c>
      <c r="T50" s="14">
        <f t="shared" si="77"/>
        <v>2.758578803522624</v>
      </c>
      <c r="U50" s="14">
        <f t="shared" si="77"/>
        <v>2.7019631171921477</v>
      </c>
      <c r="V50" s="14">
        <f t="shared" si="77"/>
        <v>2.6476245992422034</v>
      </c>
      <c r="W50" s="14">
        <f t="shared" si="77"/>
        <v>2.5954285714285716</v>
      </c>
      <c r="X50" s="14">
        <f t="shared" si="77"/>
        <v>2.5452507705239564</v>
      </c>
      <c r="Y50" s="14">
        <f t="shared" si="77"/>
        <v>2.4969763606377131</v>
      </c>
      <c r="Z50" s="14">
        <f t="shared" si="77"/>
        <v>2.4504990558403024</v>
      </c>
      <c r="AA50" s="14">
        <f t="shared" si="77"/>
        <v>2.405720338983051</v>
      </c>
      <c r="AB50" s="14">
        <f t="shared" si="77"/>
        <v>2.362548764629389</v>
      </c>
      <c r="AC50" s="14">
        <f>151.4/(46+AC9)</f>
        <v>2.3208993357179355</v>
      </c>
      <c r="AD50" s="14">
        <f>151.4/(46+AD9)</f>
        <v>2.2806929450163196</v>
      </c>
      <c r="AE50" s="14">
        <f>151.4/(46+AE9)</f>
        <v>2.2418558736426459</v>
      </c>
      <c r="AF50" s="14">
        <f>151.4/(46+AF9)</f>
        <v>2.2043193399660277</v>
      </c>
      <c r="AG50" s="14">
        <f>151.4/(46+AG9)</f>
        <v>2.1680190930787591</v>
      </c>
    </row>
    <row r="51" spans="2:33" x14ac:dyDescent="0.2">
      <c r="B51" s="28"/>
      <c r="D51" t="s">
        <v>24</v>
      </c>
      <c r="E51" s="14">
        <f t="shared" ref="E51:L51" si="78">154/(49.5+E9)</f>
        <v>3.0596026490066222</v>
      </c>
      <c r="F51" s="14">
        <f t="shared" si="78"/>
        <v>3.0422256975882789</v>
      </c>
      <c r="G51" s="14">
        <f t="shared" si="78"/>
        <v>3.0250450155508268</v>
      </c>
      <c r="H51" s="14">
        <f t="shared" si="78"/>
        <v>3.0080572963294538</v>
      </c>
      <c r="I51" s="14">
        <f t="shared" si="78"/>
        <v>2.9912593072191647</v>
      </c>
      <c r="J51" s="14">
        <f t="shared" si="78"/>
        <v>2.9746478873239437</v>
      </c>
      <c r="K51" s="14">
        <f t="shared" si="78"/>
        <v>2.9582199455738758</v>
      </c>
      <c r="L51" s="14">
        <f t="shared" si="78"/>
        <v>2.9419724588076099</v>
      </c>
      <c r="M51" s="14">
        <f>154/(49.5+M9)</f>
        <v>2.9259024699176694</v>
      </c>
      <c r="N51" s="14">
        <f>154/(49.5+N9)</f>
        <v>2.8942834768989818</v>
      </c>
      <c r="O51" s="14">
        <f t="shared" ref="O51:AB51" si="79">154/(49.5+O9)</f>
        <v>2.8633405639913234</v>
      </c>
      <c r="P51" s="14">
        <f t="shared" si="79"/>
        <v>2.8330522765598651</v>
      </c>
      <c r="Q51" s="14">
        <f t="shared" si="79"/>
        <v>2.8033980582524274</v>
      </c>
      <c r="R51" s="14">
        <f t="shared" si="79"/>
        <v>2.7459138187221397</v>
      </c>
      <c r="S51" s="14">
        <f t="shared" si="79"/>
        <v>2.6907396622015143</v>
      </c>
      <c r="T51" s="14">
        <f t="shared" si="79"/>
        <v>2.6377390807878962</v>
      </c>
      <c r="U51" s="14">
        <f t="shared" si="79"/>
        <v>2.5867861142217246</v>
      </c>
      <c r="V51" s="14">
        <f t="shared" si="79"/>
        <v>2.5377643504531719</v>
      </c>
      <c r="W51" s="14">
        <f t="shared" si="79"/>
        <v>2.4905660377358489</v>
      </c>
      <c r="X51" s="14">
        <f t="shared" si="79"/>
        <v>2.4450912939931198</v>
      </c>
      <c r="Y51" s="14">
        <f t="shared" si="79"/>
        <v>2.4012474012474017</v>
      </c>
      <c r="Z51" s="14">
        <f t="shared" si="79"/>
        <v>2.3589481746234364</v>
      </c>
      <c r="AA51" s="14">
        <f t="shared" si="79"/>
        <v>2.3181133968891117</v>
      </c>
      <c r="AB51" s="14">
        <f t="shared" si="79"/>
        <v>2.2786683107274972</v>
      </c>
      <c r="AC51" s="14">
        <f>154/(49.5+AC9)</f>
        <v>2.2405431619786613</v>
      </c>
      <c r="AD51" s="14">
        <f>154/(49.5+AD9)</f>
        <v>2.2036727879799667</v>
      </c>
      <c r="AE51" s="14">
        <f>154/(49.5+AE9)</f>
        <v>2.1679962458939466</v>
      </c>
      <c r="AF51" s="14">
        <f>154/(49.5+AF9)</f>
        <v>2.1334564765643038</v>
      </c>
      <c r="AG51" s="14">
        <f>154/(49.5+AG9)</f>
        <v>2.1</v>
      </c>
    </row>
    <row r="52" spans="2:33" x14ac:dyDescent="0.2">
      <c r="B52" s="28"/>
      <c r="D52" t="s">
        <v>28</v>
      </c>
      <c r="E52" s="14">
        <f t="shared" ref="E52:L52" si="80">117.4/(46.5+E9)</f>
        <v>2.4802816901408451</v>
      </c>
      <c r="F52" s="14">
        <f t="shared" si="80"/>
        <v>2.465307550966839</v>
      </c>
      <c r="G52" s="14">
        <f t="shared" si="80"/>
        <v>2.4505131327187337</v>
      </c>
      <c r="H52" s="14">
        <f t="shared" si="80"/>
        <v>2.4358952191579495</v>
      </c>
      <c r="I52" s="14">
        <f t="shared" si="80"/>
        <v>2.421450670333448</v>
      </c>
      <c r="J52" s="14">
        <f t="shared" si="80"/>
        <v>2.4071764203331911</v>
      </c>
      <c r="K52" s="14">
        <f t="shared" si="80"/>
        <v>2.3930694751146597</v>
      </c>
      <c r="L52" s="14">
        <f t="shared" si="80"/>
        <v>2.3791269104112134</v>
      </c>
      <c r="M52" s="14">
        <f>117.4/(46.5+M9)</f>
        <v>2.3653458697112155</v>
      </c>
      <c r="N52" s="14">
        <f>117.4/(46.5+N9)</f>
        <v>2.3382572614107886</v>
      </c>
      <c r="O52" s="14">
        <f t="shared" ref="O52:AB52" si="81">117.4/(46.5+O9)</f>
        <v>2.3117820807351497</v>
      </c>
      <c r="P52" s="14">
        <f t="shared" si="81"/>
        <v>2.2858997241603114</v>
      </c>
      <c r="Q52" s="14">
        <f t="shared" si="81"/>
        <v>2.260590500641849</v>
      </c>
      <c r="R52" s="14">
        <f t="shared" si="81"/>
        <v>2.2116169544740973</v>
      </c>
      <c r="S52" s="14">
        <f t="shared" si="81"/>
        <v>2.164720344191764</v>
      </c>
      <c r="T52" s="14">
        <f t="shared" si="81"/>
        <v>2.1197712910021065</v>
      </c>
      <c r="U52" s="14">
        <f t="shared" si="81"/>
        <v>2.0766509433962268</v>
      </c>
      <c r="V52" s="14">
        <f t="shared" si="81"/>
        <v>2.0352499277665412</v>
      </c>
      <c r="W52" s="14">
        <f t="shared" si="81"/>
        <v>1.9954674220963173</v>
      </c>
      <c r="X52" s="14">
        <f t="shared" si="81"/>
        <v>1.9572103362045012</v>
      </c>
      <c r="Y52" s="14">
        <f t="shared" si="81"/>
        <v>1.9203925845147221</v>
      </c>
      <c r="Z52" s="14">
        <f t="shared" si="81"/>
        <v>1.884934439389885</v>
      </c>
      <c r="AA52" s="14">
        <f t="shared" si="81"/>
        <v>1.8507619548081977</v>
      </c>
      <c r="AB52" s="14">
        <f t="shared" si="81"/>
        <v>1.8178064516129036</v>
      </c>
      <c r="AC52" s="14">
        <f>117.4/(46.5+AC9)</f>
        <v>1.7860040567951319</v>
      </c>
      <c r="AD52" s="14">
        <f>117.4/(46.5+AD9)</f>
        <v>1.7552952903065042</v>
      </c>
      <c r="AE52" s="14">
        <f>117.4/(46.5+AE9)</f>
        <v>1.7256246937775601</v>
      </c>
      <c r="AF52" s="14">
        <f>117.4/(46.5+AF9)</f>
        <v>1.69694049626596</v>
      </c>
      <c r="AG52" s="14">
        <f>117.4/(46.5+AG9)</f>
        <v>1.6691943127962088</v>
      </c>
    </row>
    <row r="53" spans="2:33" x14ac:dyDescent="0.2">
      <c r="B53" s="28"/>
      <c r="D53" t="s">
        <v>29</v>
      </c>
      <c r="E53" s="14">
        <f t="shared" ref="E53:L53" si="82">87.4/(36+E9)</f>
        <v>2.3728506787330317</v>
      </c>
      <c r="F53" s="14">
        <f t="shared" si="82"/>
        <v>2.3544730048265801</v>
      </c>
      <c r="G53" s="14">
        <f t="shared" si="82"/>
        <v>2.3363778124303858</v>
      </c>
      <c r="H53" s="14">
        <f t="shared" si="82"/>
        <v>2.3185586382226155</v>
      </c>
      <c r="I53" s="14">
        <f t="shared" si="82"/>
        <v>2.3010092145677929</v>
      </c>
      <c r="J53" s="14">
        <f t="shared" si="82"/>
        <v>2.2837234621665758</v>
      </c>
      <c r="K53" s="14">
        <f t="shared" si="82"/>
        <v>2.266695483034364</v>
      </c>
      <c r="L53" s="14">
        <f t="shared" si="82"/>
        <v>2.2499195537916981</v>
      </c>
      <c r="M53" s="14">
        <f>87.4/(36+M9)</f>
        <v>2.233390119250426</v>
      </c>
      <c r="N53" s="14">
        <f>87.4/(36+N9)</f>
        <v>2.2010493179433368</v>
      </c>
      <c r="O53" s="14">
        <f t="shared" ref="O53:AB53" si="83">87.4/(36+O9)</f>
        <v>2.1696317749275966</v>
      </c>
      <c r="P53" s="14">
        <f t="shared" si="83"/>
        <v>2.1390985111156438</v>
      </c>
      <c r="Q53" s="14">
        <f t="shared" si="83"/>
        <v>2.1094127111826229</v>
      </c>
      <c r="R53" s="14">
        <f t="shared" si="83"/>
        <v>2.0524461839530335</v>
      </c>
      <c r="S53" s="14">
        <f t="shared" si="83"/>
        <v>1.9984756097560976</v>
      </c>
      <c r="T53" s="14">
        <f t="shared" si="83"/>
        <v>1.9472707018195323</v>
      </c>
      <c r="U53" s="14">
        <f t="shared" si="83"/>
        <v>1.8986241853729184</v>
      </c>
      <c r="V53" s="14">
        <f t="shared" si="83"/>
        <v>1.8523489932885906</v>
      </c>
      <c r="W53" s="14">
        <f t="shared" si="83"/>
        <v>1.8082758620689656</v>
      </c>
      <c r="X53" s="14">
        <f t="shared" si="83"/>
        <v>1.7662512630515326</v>
      </c>
      <c r="Y53" s="14">
        <f t="shared" si="83"/>
        <v>1.7261356155365373</v>
      </c>
      <c r="Z53" s="14">
        <f t="shared" si="83"/>
        <v>1.6878017380109431</v>
      </c>
      <c r="AA53" s="14">
        <f t="shared" si="83"/>
        <v>1.6511335012594461</v>
      </c>
      <c r="AB53" s="14">
        <f t="shared" si="83"/>
        <v>1.6160246533127891</v>
      </c>
      <c r="AC53" s="14">
        <f>87.4/(36+AC9)</f>
        <v>1.5823777911888957</v>
      </c>
      <c r="AD53" s="14">
        <f>87.4/(36+AD9)</f>
        <v>1.5501034584688149</v>
      </c>
      <c r="AE53" s="14">
        <f>87.4/(36+AE9)</f>
        <v>1.5191193511008112</v>
      </c>
      <c r="AF53" s="14">
        <f>87.4/(36+AF9)</f>
        <v>1.4893496165861972</v>
      </c>
      <c r="AG53" s="14">
        <f>87.4/(36+AG9)</f>
        <v>1.4607242339832871</v>
      </c>
    </row>
    <row r="54" spans="2:33" x14ac:dyDescent="0.2">
      <c r="B54" s="28"/>
      <c r="D54" t="s">
        <v>30</v>
      </c>
      <c r="E54" s="14">
        <f t="shared" ref="E54:L54" si="84">151.4/(57+E9)</f>
        <v>2.6178674351585016</v>
      </c>
      <c r="F54" s="14">
        <f t="shared" si="84"/>
        <v>2.6049179152627433</v>
      </c>
      <c r="G54" s="14">
        <f t="shared" si="84"/>
        <v>2.5920958767299189</v>
      </c>
      <c r="H54" s="14">
        <f t="shared" si="84"/>
        <v>2.5793994462980052</v>
      </c>
      <c r="I54" s="14">
        <f t="shared" si="84"/>
        <v>2.5668267872280306</v>
      </c>
      <c r="J54" s="14">
        <f t="shared" si="84"/>
        <v>2.5543760984182775</v>
      </c>
      <c r="K54" s="14">
        <f t="shared" si="84"/>
        <v>2.5420456135441447</v>
      </c>
      <c r="L54" s="14">
        <f t="shared" si="84"/>
        <v>2.529833600222795</v>
      </c>
      <c r="M54" s="14">
        <f>151.4/(57+M9)</f>
        <v>2.5177383592017741</v>
      </c>
      <c r="N54" s="14">
        <f>151.4/(57+N9)</f>
        <v>2.493891557995882</v>
      </c>
      <c r="O54" s="14">
        <f t="shared" ref="O54:AB54" si="85">151.4/(57+O9)</f>
        <v>2.4704922491161274</v>
      </c>
      <c r="P54" s="14">
        <f t="shared" si="85"/>
        <v>2.4475279536575507</v>
      </c>
      <c r="Q54" s="14">
        <f t="shared" si="85"/>
        <v>2.4249866524292583</v>
      </c>
      <c r="R54" s="14">
        <f t="shared" si="85"/>
        <v>2.3811271297509831</v>
      </c>
      <c r="S54" s="14">
        <f t="shared" si="85"/>
        <v>2.3388259526261588</v>
      </c>
      <c r="T54" s="14">
        <f t="shared" si="85"/>
        <v>2.2980015178345563</v>
      </c>
      <c r="U54" s="14">
        <f t="shared" si="85"/>
        <v>2.2585778219791148</v>
      </c>
      <c r="V54" s="14">
        <f t="shared" si="85"/>
        <v>2.2204839892446833</v>
      </c>
      <c r="W54" s="14">
        <f t="shared" si="85"/>
        <v>2.1836538461538462</v>
      </c>
      <c r="X54" s="14">
        <f t="shared" si="85"/>
        <v>2.1480255379522348</v>
      </c>
      <c r="Y54" s="14">
        <f t="shared" si="85"/>
        <v>2.1135411819450911</v>
      </c>
      <c r="Z54" s="14">
        <f t="shared" si="85"/>
        <v>2.0801465536981909</v>
      </c>
      <c r="AA54" s="14">
        <f t="shared" si="85"/>
        <v>2.0477908025247973</v>
      </c>
      <c r="AB54" s="14">
        <f t="shared" si="85"/>
        <v>2.016426193118757</v>
      </c>
      <c r="AC54" s="14">
        <f>151.4/(57+AC9)</f>
        <v>1.9860078705728028</v>
      </c>
      <c r="AD54" s="14">
        <f>151.4/(57+AD9)</f>
        <v>1.9564936463493434</v>
      </c>
      <c r="AE54" s="14">
        <f>151.4/(57+AE9)</f>
        <v>1.9278438030560272</v>
      </c>
      <c r="AF54" s="14">
        <f>151.4/(57+AF9)</f>
        <v>1.9000209161263333</v>
      </c>
      <c r="AG54" s="14">
        <f>151.4/(57+AG9)</f>
        <v>1.8729896907216497</v>
      </c>
    </row>
    <row r="55" spans="2:33" x14ac:dyDescent="0.2">
      <c r="B55" s="28"/>
      <c r="D55" t="s">
        <v>31</v>
      </c>
      <c r="E55" s="14">
        <f t="shared" ref="E55:L55" si="86">161.4/(62.5+E9)</f>
        <v>2.5484210526315789</v>
      </c>
      <c r="F55" s="14">
        <f t="shared" si="86"/>
        <v>2.5369048398716356</v>
      </c>
      <c r="G55" s="14">
        <f t="shared" si="86"/>
        <v>2.5254922414917202</v>
      </c>
      <c r="H55" s="14">
        <f t="shared" si="86"/>
        <v>2.5141818653858632</v>
      </c>
      <c r="I55" s="14">
        <f t="shared" si="86"/>
        <v>2.5029723442750065</v>
      </c>
      <c r="J55" s="14">
        <f t="shared" si="86"/>
        <v>2.4918623351559992</v>
      </c>
      <c r="K55" s="14">
        <f t="shared" si="86"/>
        <v>2.4808505187652106</v>
      </c>
      <c r="L55" s="14">
        <f t="shared" si="86"/>
        <v>2.4699355990563032</v>
      </c>
      <c r="M55" s="14">
        <f>161.4/(62.5+M9)</f>
        <v>2.4591163026917213</v>
      </c>
      <c r="N55" s="14">
        <f>161.4/(62.5+N9)</f>
        <v>2.4377595972309631</v>
      </c>
      <c r="O55" s="14">
        <f t="shared" ref="O55:AB55" si="87">161.4/(62.5+O9)</f>
        <v>2.4167706513601201</v>
      </c>
      <c r="P55" s="14">
        <f t="shared" si="87"/>
        <v>2.3961400470122478</v>
      </c>
      <c r="Q55" s="14">
        <f t="shared" si="87"/>
        <v>2.3758586849852796</v>
      </c>
      <c r="R55" s="14">
        <f t="shared" si="87"/>
        <v>2.3363088057901087</v>
      </c>
      <c r="S55" s="14">
        <f t="shared" si="87"/>
        <v>2.2980541053630756</v>
      </c>
      <c r="T55" s="14">
        <f t="shared" si="87"/>
        <v>2.2610319869250528</v>
      </c>
      <c r="U55" s="14">
        <f t="shared" si="87"/>
        <v>2.2251838235294117</v>
      </c>
      <c r="V55" s="14">
        <f t="shared" si="87"/>
        <v>2.1904546482696223</v>
      </c>
      <c r="W55" s="14">
        <f t="shared" si="87"/>
        <v>2.1567928730512254</v>
      </c>
      <c r="X55" s="14">
        <f t="shared" si="87"/>
        <v>2.124150032901952</v>
      </c>
      <c r="Y55" s="14">
        <f t="shared" si="87"/>
        <v>2.0924805531547106</v>
      </c>
      <c r="Z55" s="14">
        <f t="shared" si="87"/>
        <v>2.0617415371513732</v>
      </c>
      <c r="AA55" s="14">
        <f t="shared" si="87"/>
        <v>2.0318925723877466</v>
      </c>
      <c r="AB55" s="14">
        <f t="shared" si="87"/>
        <v>2.0028955532574977</v>
      </c>
      <c r="AC55" s="14">
        <f>161.4/(62.5+AC9)</f>
        <v>1.9747145187601958</v>
      </c>
      <c r="AD55" s="14">
        <f>161.4/(62.5+AD9)</f>
        <v>1.9473155037200887</v>
      </c>
      <c r="AE55" s="14">
        <f>161.4/(62.5+AE9)</f>
        <v>1.9206664022213409</v>
      </c>
      <c r="AF55" s="14">
        <f>161.4/(62.5+AF9)</f>
        <v>1.8947368421052631</v>
      </c>
      <c r="AG55" s="14">
        <f>161.4/(62.5+AG9)</f>
        <v>1.8694980694980696</v>
      </c>
    </row>
    <row r="56" spans="2:33" x14ac:dyDescent="0.2">
      <c r="B56" s="28"/>
      <c r="D56" t="s">
        <v>32</v>
      </c>
      <c r="E56" s="14">
        <f t="shared" ref="E56:L56" si="88">154/(51+E9)</f>
        <v>2.9710610932475885</v>
      </c>
      <c r="F56" s="14">
        <f t="shared" si="88"/>
        <v>2.9546726357022943</v>
      </c>
      <c r="G56" s="14">
        <f t="shared" si="88"/>
        <v>2.9384639847352521</v>
      </c>
      <c r="H56" s="14">
        <f t="shared" si="88"/>
        <v>2.9224321973590577</v>
      </c>
      <c r="I56" s="14">
        <f t="shared" si="88"/>
        <v>2.9065743944636679</v>
      </c>
      <c r="J56" s="14">
        <f t="shared" si="88"/>
        <v>2.8908877590926867</v>
      </c>
      <c r="K56" s="14">
        <f t="shared" si="88"/>
        <v>2.8753695347751673</v>
      </c>
      <c r="L56" s="14">
        <f t="shared" si="88"/>
        <v>2.8600170239108569</v>
      </c>
      <c r="M56" s="14">
        <f>154/(51+M9)</f>
        <v>2.8448275862068968</v>
      </c>
      <c r="N56" s="14">
        <f>154/(51+N9)</f>
        <v>2.8149276466108146</v>
      </c>
      <c r="O56" s="14">
        <f t="shared" ref="O56:AB56" si="89">154/(51+O9)</f>
        <v>2.7856496834488995</v>
      </c>
      <c r="P56" s="14">
        <f t="shared" si="89"/>
        <v>2.7569744890347607</v>
      </c>
      <c r="Q56" s="14">
        <f t="shared" si="89"/>
        <v>2.7288836385115181</v>
      </c>
      <c r="R56" s="14">
        <f t="shared" si="89"/>
        <v>2.6743849493487697</v>
      </c>
      <c r="S56" s="14">
        <f t="shared" si="89"/>
        <v>2.6220204313280364</v>
      </c>
      <c r="T56" s="14">
        <f t="shared" si="89"/>
        <v>2.5716671305315892</v>
      </c>
      <c r="U56" s="14">
        <f t="shared" si="89"/>
        <v>2.523211359912616</v>
      </c>
      <c r="V56" s="14">
        <f t="shared" si="89"/>
        <v>2.4765478424015006</v>
      </c>
      <c r="W56" s="14">
        <f t="shared" si="89"/>
        <v>2.4315789473684211</v>
      </c>
      <c r="X56" s="14">
        <f t="shared" si="89"/>
        <v>2.3882140087878003</v>
      </c>
      <c r="Y56" s="14">
        <f t="shared" si="89"/>
        <v>2.3463687150837993</v>
      </c>
      <c r="Z56" s="14">
        <f t="shared" si="89"/>
        <v>2.305964562016471</v>
      </c>
      <c r="AA56" s="14">
        <f t="shared" si="89"/>
        <v>2.2669283611383708</v>
      </c>
      <c r="AB56" s="14">
        <f t="shared" si="89"/>
        <v>2.2291917973462003</v>
      </c>
      <c r="AC56" s="14">
        <f>154/(51+AC9)</f>
        <v>2.1926910299003324</v>
      </c>
      <c r="AD56" s="14">
        <f>154/(51+AD9)</f>
        <v>2.1573663320102736</v>
      </c>
      <c r="AE56" s="14">
        <f>154/(51+AE9)</f>
        <v>2.1231617647058822</v>
      </c>
      <c r="AF56" s="14">
        <f>154/(51+AF9)</f>
        <v>2.0900248812485862</v>
      </c>
      <c r="AG56" s="14">
        <f>154/(51+AG9)</f>
        <v>2.0579064587973277</v>
      </c>
    </row>
    <row r="57" spans="2:33" x14ac:dyDescent="0.2">
      <c r="B57" s="28"/>
      <c r="D57" t="s">
        <v>33</v>
      </c>
      <c r="E57" s="14">
        <f t="shared" ref="E57:L57" si="90">122/(49+E9)</f>
        <v>2.4481605351170566</v>
      </c>
      <c r="F57" s="14">
        <f t="shared" si="90"/>
        <v>2.4341175492559648</v>
      </c>
      <c r="G57" s="14">
        <f t="shared" si="90"/>
        <v>2.4202347495453793</v>
      </c>
      <c r="H57" s="14">
        <f t="shared" si="90"/>
        <v>2.4065094107010765</v>
      </c>
      <c r="I57" s="14">
        <f t="shared" si="90"/>
        <v>2.3929388689114091</v>
      </c>
      <c r="J57" s="14">
        <f t="shared" si="90"/>
        <v>2.3795205201137746</v>
      </c>
      <c r="K57" s="14">
        <f t="shared" si="90"/>
        <v>2.3662518183287542</v>
      </c>
      <c r="L57" s="14">
        <f t="shared" si="90"/>
        <v>2.3531302740496667</v>
      </c>
      <c r="M57" s="14">
        <f>122/(49+M9)</f>
        <v>2.340153452685422</v>
      </c>
      <c r="N57" s="14">
        <f>122/(49+N9)</f>
        <v>2.3146245059288537</v>
      </c>
      <c r="O57" s="14">
        <f t="shared" ref="O57:AB57" si="91">122/(49+O9)</f>
        <v>2.2896465436346576</v>
      </c>
      <c r="P57" s="14">
        <f t="shared" si="91"/>
        <v>2.2652019186136467</v>
      </c>
      <c r="Q57" s="14">
        <f t="shared" si="91"/>
        <v>2.2412737293325171</v>
      </c>
      <c r="R57" s="14">
        <f t="shared" si="91"/>
        <v>2.1949025487256373</v>
      </c>
      <c r="S57" s="14">
        <f t="shared" si="91"/>
        <v>2.1504112808460634</v>
      </c>
      <c r="T57" s="14">
        <f t="shared" si="91"/>
        <v>2.107687877915347</v>
      </c>
      <c r="U57" s="14">
        <f t="shared" si="91"/>
        <v>2.0666290231507625</v>
      </c>
      <c r="V57" s="14">
        <f t="shared" si="91"/>
        <v>2.0271392965937411</v>
      </c>
      <c r="W57" s="14">
        <f t="shared" si="91"/>
        <v>1.9891304347826086</v>
      </c>
      <c r="X57" s="14">
        <f t="shared" si="91"/>
        <v>1.9525206721792479</v>
      </c>
      <c r="Y57" s="14">
        <f t="shared" si="91"/>
        <v>1.9172341540073337</v>
      </c>
      <c r="Z57" s="14">
        <f t="shared" si="91"/>
        <v>1.8832004116285053</v>
      </c>
      <c r="AA57" s="14">
        <f t="shared" si="91"/>
        <v>1.8503538928210312</v>
      </c>
      <c r="AB57" s="14">
        <f t="shared" si="91"/>
        <v>1.818633540372671</v>
      </c>
      <c r="AC57" s="14">
        <f>122/(49+AC9)</f>
        <v>1.7879824132877382</v>
      </c>
      <c r="AD57" s="14">
        <f>122/(49+AD9)</f>
        <v>1.7583473456641847</v>
      </c>
      <c r="AE57" s="14">
        <f>122/(49+AE9)</f>
        <v>1.7296786389413989</v>
      </c>
      <c r="AF57" s="14">
        <f>122/(49+AF9)</f>
        <v>1.701929783771216</v>
      </c>
      <c r="AG57" s="14">
        <f>122/(49+AG9)</f>
        <v>1.6750572082379864</v>
      </c>
    </row>
    <row r="58" spans="2:33" x14ac:dyDescent="0.2">
      <c r="B58" s="28"/>
      <c r="D58" t="s">
        <v>66</v>
      </c>
      <c r="E58" s="14">
        <f t="shared" ref="E58:L58" si="92">164/(61+E9)</f>
        <v>2.6522911051212938</v>
      </c>
      <c r="F58" s="14">
        <f t="shared" si="92"/>
        <v>2.640016097659132</v>
      </c>
      <c r="G58" s="14">
        <f t="shared" si="92"/>
        <v>2.6278541861396718</v>
      </c>
      <c r="H58" s="14">
        <f t="shared" si="92"/>
        <v>2.6158038147138964</v>
      </c>
      <c r="I58" s="14">
        <f t="shared" si="92"/>
        <v>2.6038634559407252</v>
      </c>
      <c r="J58" s="14">
        <f t="shared" si="92"/>
        <v>2.592031610141587</v>
      </c>
      <c r="K58" s="14">
        <f t="shared" si="92"/>
        <v>2.5803068047725186</v>
      </c>
      <c r="L58" s="14">
        <f t="shared" si="92"/>
        <v>2.5686875938132219</v>
      </c>
      <c r="M58" s="14">
        <f>164/(61+M9)</f>
        <v>2.557172557172557</v>
      </c>
      <c r="N58" s="14">
        <f>164/(61+N9)</f>
        <v>2.5344494526722476</v>
      </c>
      <c r="O58" s="14">
        <f t="shared" ref="O58:AB58" si="93">164/(61+O9)</f>
        <v>2.5121266275210621</v>
      </c>
      <c r="P58" s="14">
        <f t="shared" si="93"/>
        <v>2.490193597368088</v>
      </c>
      <c r="Q58" s="14">
        <f t="shared" si="93"/>
        <v>2.4686402408429502</v>
      </c>
      <c r="R58" s="14">
        <f t="shared" si="93"/>
        <v>2.4266337854500617</v>
      </c>
      <c r="S58" s="14">
        <f t="shared" si="93"/>
        <v>2.3860329776915616</v>
      </c>
      <c r="T58" s="14">
        <f t="shared" si="93"/>
        <v>2.3467684235630815</v>
      </c>
      <c r="U58" s="14">
        <f t="shared" si="93"/>
        <v>2.3087752229000471</v>
      </c>
      <c r="V58" s="14">
        <f t="shared" si="93"/>
        <v>2.2719926114061417</v>
      </c>
      <c r="W58" s="14">
        <f t="shared" si="93"/>
        <v>2.2363636363636363</v>
      </c>
      <c r="X58" s="14">
        <f t="shared" si="93"/>
        <v>2.2018348623853212</v>
      </c>
      <c r="Y58" s="14">
        <f t="shared" si="93"/>
        <v>2.1683561040105777</v>
      </c>
      <c r="Z58" s="14">
        <f t="shared" si="93"/>
        <v>2.1358801823312352</v>
      </c>
      <c r="AA58" s="14">
        <f t="shared" si="93"/>
        <v>2.1043627031650982</v>
      </c>
      <c r="AB58" s="14">
        <f t="shared" si="93"/>
        <v>2.0737618545837724</v>
      </c>
      <c r="AC58" s="14">
        <f>164/(61+AC9)</f>
        <v>2.0440382218529289</v>
      </c>
      <c r="AD58" s="14">
        <f>164/(61+AD9)</f>
        <v>2.0151546180626667</v>
      </c>
      <c r="AE58" s="14">
        <f>164/(61+AE9)</f>
        <v>1.9870759289176092</v>
      </c>
      <c r="AF58" s="14">
        <f>164/(61+AF9)</f>
        <v>1.9597689703246364</v>
      </c>
      <c r="AG58" s="14">
        <f>164/(61+AG9)</f>
        <v>1.9332023575638508</v>
      </c>
    </row>
    <row r="59" spans="2:33" x14ac:dyDescent="0.2">
      <c r="B59" s="28"/>
      <c r="D59" t="s">
        <v>34</v>
      </c>
      <c r="E59" s="14">
        <f t="shared" ref="E59:L59" si="94">50/(19+E9)</f>
        <v>2.5210084033613449</v>
      </c>
      <c r="F59" s="14">
        <f t="shared" si="94"/>
        <v>2.4849865396562434</v>
      </c>
      <c r="G59" s="14">
        <f t="shared" si="94"/>
        <v>2.4499795835034712</v>
      </c>
      <c r="H59" s="14">
        <f t="shared" si="94"/>
        <v>2.4159452385745923</v>
      </c>
      <c r="I59" s="14">
        <f t="shared" si="94"/>
        <v>2.3828435266084194</v>
      </c>
      <c r="J59" s="14">
        <f t="shared" si="94"/>
        <v>2.3506366307541628</v>
      </c>
      <c r="K59" s="14">
        <f t="shared" si="94"/>
        <v>2.3192887514495553</v>
      </c>
      <c r="L59" s="14">
        <f t="shared" si="94"/>
        <v>2.2887659736791917</v>
      </c>
      <c r="M59" s="14">
        <f>50/(19+M9)</f>
        <v>2.2590361445783134</v>
      </c>
      <c r="N59" s="14">
        <f>50/(19+N9)</f>
        <v>2.2018348623853212</v>
      </c>
      <c r="O59" s="14">
        <f t="shared" ref="O59:AB59" si="95">50/(19+O9)</f>
        <v>2.1474588403722263</v>
      </c>
      <c r="P59" s="14">
        <f t="shared" si="95"/>
        <v>2.0957038071952496</v>
      </c>
      <c r="Q59" s="14">
        <f t="shared" si="95"/>
        <v>2.0463847203274215</v>
      </c>
      <c r="R59" s="14">
        <f t="shared" si="95"/>
        <v>1.9543973941368078</v>
      </c>
      <c r="S59" s="14">
        <f t="shared" si="95"/>
        <v>1.8703241895261844</v>
      </c>
      <c r="T59" s="14">
        <f t="shared" si="95"/>
        <v>1.7931858936043037</v>
      </c>
      <c r="U59" s="14">
        <f t="shared" si="95"/>
        <v>1.7221584385763491</v>
      </c>
      <c r="V59" s="14">
        <f t="shared" si="95"/>
        <v>1.6565433462175594</v>
      </c>
      <c r="W59" s="14">
        <f t="shared" si="95"/>
        <v>1.5957446808510638</v>
      </c>
      <c r="X59" s="14">
        <f t="shared" si="95"/>
        <v>1.5392508978963571</v>
      </c>
      <c r="Y59" s="14">
        <f t="shared" si="95"/>
        <v>1.4866204162537167</v>
      </c>
      <c r="Z59" s="14">
        <f t="shared" si="95"/>
        <v>1.4374700527072353</v>
      </c>
      <c r="AA59" s="14">
        <f t="shared" si="95"/>
        <v>1.3914656771799629</v>
      </c>
      <c r="AB59" s="14">
        <f t="shared" si="95"/>
        <v>1.3483146067415732</v>
      </c>
      <c r="AC59" s="14">
        <f>50/(19+AC9)</f>
        <v>1.3077593722755012</v>
      </c>
      <c r="AD59" s="14">
        <f>50/(19+AD9)</f>
        <v>1.2695725772323321</v>
      </c>
      <c r="AE59" s="14">
        <f>50/(19+AE9)</f>
        <v>1.2335526315789473</v>
      </c>
      <c r="AF59" s="14">
        <f>50/(19+AF9)</f>
        <v>1.1995201919232308</v>
      </c>
      <c r="AG59" s="14">
        <f>50/(19+AG9)</f>
        <v>1.1673151750972763</v>
      </c>
    </row>
    <row r="60" spans="2:33" x14ac:dyDescent="0.2">
      <c r="B60" s="28"/>
      <c r="D60" t="s">
        <v>35</v>
      </c>
      <c r="E60" s="14">
        <f t="shared" ref="E60:L60" si="96">72/(41+E9)</f>
        <v>1.7211155378486054</v>
      </c>
      <c r="F60" s="14">
        <f t="shared" si="96"/>
        <v>1.709367889999011</v>
      </c>
      <c r="G60" s="14">
        <f t="shared" si="96"/>
        <v>1.6977795244645315</v>
      </c>
      <c r="H60" s="14">
        <f t="shared" si="96"/>
        <v>1.6863472235776324</v>
      </c>
      <c r="I60" s="14">
        <f t="shared" si="96"/>
        <v>1.6750678557580456</v>
      </c>
      <c r="J60" s="14">
        <f t="shared" si="96"/>
        <v>1.6639383726528647</v>
      </c>
      <c r="K60" s="14">
        <f t="shared" si="96"/>
        <v>1.6529558063898988</v>
      </c>
      <c r="L60" s="14">
        <f t="shared" si="96"/>
        <v>1.6421172669390858</v>
      </c>
      <c r="M60" s="14">
        <f>72/(41+M9)</f>
        <v>1.6314199395770392</v>
      </c>
      <c r="N60" s="14">
        <f>72/(41+N9)</f>
        <v>1.6104380242311276</v>
      </c>
      <c r="O60" s="14">
        <f t="shared" ref="O60:AB60" si="97">72/(41+O9)</f>
        <v>1.5899889584100111</v>
      </c>
      <c r="P60" s="14">
        <f t="shared" si="97"/>
        <v>1.5700526985280756</v>
      </c>
      <c r="Q60" s="14">
        <f t="shared" si="97"/>
        <v>1.5506101938262744</v>
      </c>
      <c r="R60" s="14">
        <f t="shared" si="97"/>
        <v>1.5131348511383538</v>
      </c>
      <c r="S60" s="14">
        <f t="shared" si="97"/>
        <v>1.4774281805745553</v>
      </c>
      <c r="T60" s="14">
        <f t="shared" si="97"/>
        <v>1.4433678583361176</v>
      </c>
      <c r="U60" s="14">
        <f t="shared" si="97"/>
        <v>1.410842586544742</v>
      </c>
      <c r="V60" s="14">
        <f t="shared" si="97"/>
        <v>1.3797508783136376</v>
      </c>
      <c r="W60" s="14">
        <f t="shared" si="97"/>
        <v>1.3499999999999999</v>
      </c>
      <c r="X60" s="14">
        <f t="shared" si="97"/>
        <v>1.3215050474151115</v>
      </c>
      <c r="Y60" s="14">
        <f t="shared" si="97"/>
        <v>1.2941881366087478</v>
      </c>
      <c r="Z60" s="14">
        <f t="shared" si="97"/>
        <v>1.2679776929850308</v>
      </c>
      <c r="AA60" s="14">
        <f t="shared" si="97"/>
        <v>1.2428078250863062</v>
      </c>
      <c r="AB60" s="14">
        <f t="shared" si="97"/>
        <v>1.2186177715091679</v>
      </c>
      <c r="AC60" s="14">
        <f>72/(41+AC9)</f>
        <v>1.1953514111787493</v>
      </c>
      <c r="AD60" s="14">
        <f>72/(41+AD9)</f>
        <v>1.1729568286722782</v>
      </c>
      <c r="AE60" s="14">
        <f>72/(41+AE9)</f>
        <v>1.1513859275053304</v>
      </c>
      <c r="AF60" s="14">
        <f>72/(41+AF9)</f>
        <v>1.1305940853179797</v>
      </c>
      <c r="AG60" s="14">
        <f>72/(41+AG9)</f>
        <v>1.1105398457583548</v>
      </c>
    </row>
    <row r="61" spans="2:33" x14ac:dyDescent="0.2">
      <c r="B61" s="28"/>
      <c r="D61" t="s">
        <v>36</v>
      </c>
      <c r="E61" s="14">
        <f t="shared" ref="E61:L61" si="98">80/(54+E9)</f>
        <v>1.4589665653495441</v>
      </c>
      <c r="F61" s="14">
        <f t="shared" si="98"/>
        <v>1.4513568674880943</v>
      </c>
      <c r="G61" s="14">
        <f t="shared" si="98"/>
        <v>1.443826139269063</v>
      </c>
      <c r="H61" s="14">
        <f t="shared" si="98"/>
        <v>1.4363731577766141</v>
      </c>
      <c r="I61" s="14">
        <f t="shared" si="98"/>
        <v>1.428996725215838</v>
      </c>
      <c r="J61" s="14">
        <f t="shared" si="98"/>
        <v>1.4216956682710107</v>
      </c>
      <c r="K61" s="14">
        <f t="shared" si="98"/>
        <v>1.4144688374834242</v>
      </c>
      <c r="L61" s="14">
        <f t="shared" si="98"/>
        <v>1.407315106648098</v>
      </c>
      <c r="M61" s="14">
        <f>80/(54+M9)</f>
        <v>1.4002333722287048</v>
      </c>
      <c r="N61" s="14">
        <f>80/(54+N9)</f>
        <v>1.3862815884476534</v>
      </c>
      <c r="O61" s="14">
        <f t="shared" ref="O61:AB61" si="99">80/(54+O9)</f>
        <v>1.3726050900772091</v>
      </c>
      <c r="P61" s="14">
        <f t="shared" si="99"/>
        <v>1.359195809146255</v>
      </c>
      <c r="Q61" s="14">
        <f t="shared" si="99"/>
        <v>1.3460459899046551</v>
      </c>
      <c r="R61" s="14">
        <f t="shared" si="99"/>
        <v>1.3204951856946354</v>
      </c>
      <c r="S61" s="14">
        <f t="shared" si="99"/>
        <v>1.2958963282937366</v>
      </c>
      <c r="T61" s="14">
        <f t="shared" si="99"/>
        <v>1.2721971905645375</v>
      </c>
      <c r="U61" s="14">
        <f t="shared" si="99"/>
        <v>1.2493492972410203</v>
      </c>
      <c r="V61" s="14">
        <f t="shared" si="99"/>
        <v>1.2273075939657376</v>
      </c>
      <c r="W61" s="14">
        <f t="shared" si="99"/>
        <v>1.206030150753769</v>
      </c>
      <c r="X61" s="14">
        <f t="shared" si="99"/>
        <v>1.1854778957767349</v>
      </c>
      <c r="Y61" s="14">
        <f t="shared" si="99"/>
        <v>1.1656143759106363</v>
      </c>
      <c r="Z61" s="14">
        <f t="shared" si="99"/>
        <v>1.1464055409601146</v>
      </c>
      <c r="AA61" s="14">
        <f t="shared" si="99"/>
        <v>1.1278195488721805</v>
      </c>
      <c r="AB61" s="14">
        <f t="shared" si="99"/>
        <v>1.1098265895953758</v>
      </c>
      <c r="AC61" s="14">
        <f>80/(54+AC9)</f>
        <v>1.0923987255348202</v>
      </c>
      <c r="AD61" s="14">
        <f>80/(54+AD9)</f>
        <v>1.0755097468070804</v>
      </c>
      <c r="AE61" s="14">
        <f>80/(54+AE9)</f>
        <v>1.0591350397175641</v>
      </c>
      <c r="AF61" s="14">
        <f>80/(54+AF9)</f>
        <v>1.0432514670723756</v>
      </c>
      <c r="AG61" s="14">
        <f>80/(54+AG9)</f>
        <v>1.0278372591006424</v>
      </c>
    </row>
    <row r="62" spans="2:33" x14ac:dyDescent="0.2">
      <c r="B62" s="28"/>
      <c r="D62" t="s">
        <v>135</v>
      </c>
      <c r="E62" s="14">
        <f t="shared" ref="E62:L62" si="100">(2*32+8)/(E9+28)</f>
        <v>2.4971098265895955</v>
      </c>
      <c r="F62" s="14">
        <f t="shared" si="100"/>
        <v>2.4724567176992416</v>
      </c>
      <c r="G62" s="14">
        <f t="shared" si="100"/>
        <v>2.4482856333238878</v>
      </c>
      <c r="H62" s="14">
        <f t="shared" si="100"/>
        <v>2.4245825733127542</v>
      </c>
      <c r="I62" s="14">
        <f t="shared" si="100"/>
        <v>2.4013340744858254</v>
      </c>
      <c r="J62" s="14">
        <f t="shared" si="100"/>
        <v>2.3785271851342054</v>
      </c>
      <c r="K62" s="14">
        <f t="shared" si="100"/>
        <v>2.3561494409599129</v>
      </c>
      <c r="L62" s="14">
        <f t="shared" si="100"/>
        <v>2.3341888423612049</v>
      </c>
      <c r="M62" s="14">
        <f>(2*32+8)/(M9+28)</f>
        <v>2.3126338329764455</v>
      </c>
      <c r="N62" s="14">
        <f t="shared" ref="N62:AB62" si="101">(2*32+8)/(N9+28)</f>
        <v>2.2706964520367938</v>
      </c>
      <c r="O62" s="14">
        <f t="shared" si="101"/>
        <v>2.2302529685080024</v>
      </c>
      <c r="P62" s="14">
        <f t="shared" si="101"/>
        <v>2.19122495561755</v>
      </c>
      <c r="Q62" s="14">
        <f t="shared" si="101"/>
        <v>2.1535393818544368</v>
      </c>
      <c r="R62" s="14">
        <f t="shared" si="101"/>
        <v>2.0819277108433734</v>
      </c>
      <c r="S62" s="14">
        <f t="shared" si="101"/>
        <v>2.0149253731343282</v>
      </c>
      <c r="T62" s="14">
        <f t="shared" si="101"/>
        <v>1.9521012200632626</v>
      </c>
      <c r="U62" s="14">
        <f t="shared" si="101"/>
        <v>1.8930762489044699</v>
      </c>
      <c r="V62" s="14">
        <f t="shared" si="101"/>
        <v>1.8375159506592937</v>
      </c>
      <c r="W62" s="14">
        <f t="shared" si="101"/>
        <v>1.7851239669421486</v>
      </c>
      <c r="X62" s="14">
        <f t="shared" si="101"/>
        <v>1.7356368019284854</v>
      </c>
      <c r="Y62" s="14">
        <f t="shared" si="101"/>
        <v>1.6888193901485535</v>
      </c>
      <c r="Z62" s="14">
        <f t="shared" si="101"/>
        <v>1.6444613627712219</v>
      </c>
      <c r="AA62" s="14">
        <f t="shared" si="101"/>
        <v>1.6023738872403561</v>
      </c>
      <c r="AB62" s="14">
        <f t="shared" si="101"/>
        <v>1.5623869801084993</v>
      </c>
      <c r="AC62" s="14">
        <f>(2*32+8)/(AC9+28)</f>
        <v>1.5243472124206068</v>
      </c>
      <c r="AD62" s="14">
        <f>(2*32+8)/(AD9+28)</f>
        <v>1.4881157423355151</v>
      </c>
      <c r="AE62" s="14">
        <f>(2*32+8)/(AE9+28)</f>
        <v>1.4535666218034995</v>
      </c>
      <c r="AF62" s="14">
        <f>(2*32+8)/(AF9+28)</f>
        <v>1.4205853337717858</v>
      </c>
      <c r="AG62" s="14">
        <f>(2*32+8)/(AG9+28)</f>
        <v>1.3890675241157557</v>
      </c>
    </row>
    <row r="63" spans="2:33" x14ac:dyDescent="0.2">
      <c r="B63" s="28"/>
      <c r="M63" s="14"/>
      <c r="N63" s="14"/>
      <c r="O63" s="14"/>
      <c r="P63" s="14"/>
      <c r="Q63" s="14"/>
      <c r="R63" s="14"/>
      <c r="S63" s="14"/>
      <c r="T63" s="14"/>
      <c r="U63" s="14"/>
      <c r="V63" s="14"/>
      <c r="W63" s="14"/>
      <c r="X63" s="14"/>
      <c r="Y63" s="14"/>
      <c r="Z63" s="14"/>
      <c r="AA63" s="14"/>
      <c r="AB63" s="14"/>
      <c r="AD63" s="28"/>
    </row>
    <row r="64" spans="2:33" x14ac:dyDescent="0.2">
      <c r="B64" s="28"/>
      <c r="M64" s="14"/>
      <c r="N64" s="14"/>
      <c r="O64" s="14"/>
      <c r="P64" s="14"/>
      <c r="Q64" s="14"/>
      <c r="R64" s="14"/>
      <c r="S64" s="14"/>
      <c r="T64" s="14"/>
      <c r="U64" s="14"/>
      <c r="V64" s="14"/>
      <c r="W64" s="14"/>
      <c r="X64" s="14"/>
      <c r="Y64" s="14"/>
      <c r="Z64" s="14"/>
      <c r="AA64" s="14"/>
      <c r="AB64" s="14"/>
      <c r="AD64" s="28"/>
    </row>
    <row r="65" spans="2:46" x14ac:dyDescent="0.2">
      <c r="B65" s="8" t="s">
        <v>48</v>
      </c>
      <c r="D65" s="1"/>
      <c r="E65" s="1"/>
      <c r="F65" s="1"/>
      <c r="G65" s="1"/>
      <c r="H65" s="1"/>
      <c r="I65" s="1"/>
      <c r="J65" s="1"/>
      <c r="K65" s="1"/>
      <c r="L65" s="1"/>
      <c r="M65" s="3"/>
      <c r="N65" s="4"/>
      <c r="O65" s="4"/>
      <c r="P65" s="4"/>
      <c r="Q65" s="4"/>
      <c r="R65" s="4"/>
      <c r="S65" s="4"/>
      <c r="T65" s="4"/>
      <c r="U65" s="4"/>
      <c r="V65" s="14"/>
      <c r="W65" s="14"/>
      <c r="X65" s="14"/>
      <c r="Y65" s="14"/>
      <c r="Z65" s="14"/>
      <c r="AA65" s="14"/>
      <c r="AB65" s="14"/>
      <c r="AD65" s="28"/>
    </row>
    <row r="66" spans="2:46" x14ac:dyDescent="0.2">
      <c r="B66" s="28"/>
      <c r="D66" s="5" t="s">
        <v>49</v>
      </c>
      <c r="E66" s="5"/>
      <c r="F66" s="5"/>
      <c r="G66" s="5"/>
      <c r="H66" s="5"/>
      <c r="I66" s="5"/>
      <c r="J66" s="5"/>
      <c r="K66" s="5"/>
      <c r="L66" s="5"/>
      <c r="M66" s="3"/>
      <c r="N66" s="4"/>
      <c r="O66" s="4"/>
      <c r="P66" s="4"/>
      <c r="Q66" s="4"/>
      <c r="R66" s="4"/>
      <c r="S66" s="4"/>
      <c r="T66" s="4"/>
      <c r="U66" s="4"/>
      <c r="V66" s="14"/>
      <c r="W66" s="14"/>
      <c r="X66" s="14"/>
      <c r="Y66" s="14"/>
      <c r="Z66" s="14"/>
      <c r="AA66" s="14"/>
      <c r="AB66" s="14"/>
      <c r="AD66" s="28"/>
    </row>
    <row r="67" spans="2:46" x14ac:dyDescent="0.2">
      <c r="B67" s="28"/>
      <c r="D67" s="5" t="s">
        <v>50</v>
      </c>
      <c r="E67" s="5"/>
      <c r="F67" s="5"/>
      <c r="G67" s="5"/>
      <c r="H67" s="5"/>
      <c r="I67" s="5"/>
      <c r="J67" s="5"/>
      <c r="K67" s="5"/>
      <c r="L67" s="5"/>
      <c r="M67" s="3"/>
      <c r="N67" s="4"/>
      <c r="O67" s="4"/>
      <c r="P67" s="4"/>
      <c r="Q67" s="4"/>
      <c r="R67" s="4"/>
      <c r="S67" s="4"/>
      <c r="T67" s="4"/>
      <c r="U67" s="4"/>
      <c r="V67" s="14"/>
      <c r="W67" s="14"/>
      <c r="X67" s="14"/>
      <c r="Y67" s="14"/>
      <c r="Z67" s="14"/>
      <c r="AA67" s="14"/>
      <c r="AB67" s="14"/>
      <c r="AD67" s="28"/>
    </row>
    <row r="68" spans="2:46" x14ac:dyDescent="0.2">
      <c r="B68" s="28"/>
      <c r="D68" s="5" t="s">
        <v>51</v>
      </c>
      <c r="E68" s="5"/>
      <c r="F68" s="5"/>
      <c r="G68" s="5"/>
      <c r="H68" s="5"/>
      <c r="I68" s="5"/>
      <c r="J68" s="5"/>
      <c r="K68" s="5"/>
      <c r="L68" s="5"/>
      <c r="M68" s="3"/>
      <c r="N68" s="4"/>
      <c r="O68" s="4"/>
      <c r="P68" s="4"/>
      <c r="Q68" s="4"/>
      <c r="R68" s="4"/>
      <c r="S68" s="4"/>
      <c r="T68" s="4"/>
      <c r="U68" s="4"/>
      <c r="V68" s="14"/>
      <c r="W68" s="14"/>
      <c r="X68" s="14"/>
      <c r="Y68" s="14"/>
      <c r="Z68" s="14"/>
      <c r="AA68" s="14"/>
      <c r="AB68" s="14"/>
      <c r="AD68" s="28"/>
      <c r="AE68" s="2"/>
      <c r="AF68" s="2"/>
      <c r="AG68" s="2"/>
      <c r="AH68" s="2"/>
      <c r="AI68" s="2"/>
      <c r="AJ68" s="2"/>
      <c r="AK68" s="2"/>
      <c r="AL68" s="2"/>
      <c r="AM68" s="2"/>
      <c r="AN68" s="2"/>
      <c r="AO68" s="2"/>
      <c r="AP68" s="2"/>
      <c r="AQ68" s="2"/>
      <c r="AR68" s="2"/>
      <c r="AS68" s="2"/>
      <c r="AT68" s="2"/>
    </row>
    <row r="69" spans="2:46" x14ac:dyDescent="0.2">
      <c r="B69" s="28"/>
      <c r="AD69" s="28"/>
    </row>
    <row r="70" spans="2:46" x14ac:dyDescent="0.2">
      <c r="B70" s="28"/>
      <c r="D70" s="298" t="s">
        <v>38</v>
      </c>
      <c r="E70" s="298"/>
      <c r="F70" s="298"/>
      <c r="G70" s="298"/>
      <c r="H70" s="298"/>
      <c r="I70" s="298"/>
      <c r="J70" s="298"/>
      <c r="K70" s="298"/>
      <c r="L70" s="298"/>
      <c r="M70" s="298"/>
      <c r="AD70" s="28"/>
    </row>
    <row r="71" spans="2:46" x14ac:dyDescent="0.2">
      <c r="B71" s="28"/>
      <c r="D71" t="str">
        <f>D11</f>
        <v>Depth</v>
      </c>
      <c r="E71">
        <f>E11</f>
        <v>0</v>
      </c>
      <c r="F71">
        <f t="shared" ref="F71:AB71" si="102">F11</f>
        <v>0.25</v>
      </c>
      <c r="G71">
        <f t="shared" si="102"/>
        <v>0.5</v>
      </c>
      <c r="H71">
        <f t="shared" si="102"/>
        <v>0.75</v>
      </c>
      <c r="I71">
        <f t="shared" si="102"/>
        <v>1</v>
      </c>
      <c r="J71">
        <f t="shared" si="102"/>
        <v>1.25</v>
      </c>
      <c r="K71">
        <f t="shared" si="102"/>
        <v>1.5</v>
      </c>
      <c r="L71">
        <f t="shared" si="102"/>
        <v>1.75</v>
      </c>
      <c r="M71">
        <f t="shared" si="102"/>
        <v>2</v>
      </c>
      <c r="N71">
        <f t="shared" si="102"/>
        <v>2.5</v>
      </c>
      <c r="O71">
        <f t="shared" si="102"/>
        <v>3</v>
      </c>
      <c r="P71">
        <f t="shared" si="102"/>
        <v>3.5</v>
      </c>
      <c r="Q71">
        <f t="shared" si="102"/>
        <v>4</v>
      </c>
      <c r="R71">
        <f t="shared" si="102"/>
        <v>5</v>
      </c>
      <c r="S71">
        <f t="shared" si="102"/>
        <v>6</v>
      </c>
      <c r="T71">
        <f t="shared" si="102"/>
        <v>7</v>
      </c>
      <c r="U71">
        <f t="shared" si="102"/>
        <v>8</v>
      </c>
      <c r="V71">
        <f t="shared" si="102"/>
        <v>9</v>
      </c>
      <c r="W71">
        <f t="shared" si="102"/>
        <v>10</v>
      </c>
      <c r="X71">
        <f t="shared" si="102"/>
        <v>11</v>
      </c>
      <c r="Y71">
        <f t="shared" si="102"/>
        <v>12</v>
      </c>
      <c r="Z71">
        <f t="shared" si="102"/>
        <v>13</v>
      </c>
      <c r="AA71">
        <f t="shared" si="102"/>
        <v>14</v>
      </c>
      <c r="AB71">
        <f t="shared" si="102"/>
        <v>15</v>
      </c>
      <c r="AC71">
        <f>AC11</f>
        <v>16</v>
      </c>
      <c r="AD71">
        <f>AD11</f>
        <v>17</v>
      </c>
      <c r="AE71">
        <f>AE11</f>
        <v>18</v>
      </c>
      <c r="AF71">
        <f>AF11</f>
        <v>19</v>
      </c>
      <c r="AG71">
        <f>AG11</f>
        <v>20</v>
      </c>
    </row>
    <row r="72" spans="2:46" x14ac:dyDescent="0.2">
      <c r="B72" s="28"/>
      <c r="D72" t="s">
        <v>7</v>
      </c>
      <c r="E72" s="14">
        <f>MAX(E34,E25,E20)</f>
        <v>21.599999999999998</v>
      </c>
      <c r="F72" s="14">
        <f t="shared" ref="F72:L72" si="103">MAX(F34,F25,F20)</f>
        <v>16.059479553903344</v>
      </c>
      <c r="G72" s="14">
        <f t="shared" si="103"/>
        <v>12.781065088757398</v>
      </c>
      <c r="H72" s="14">
        <f t="shared" si="103"/>
        <v>10.614250614250615</v>
      </c>
      <c r="I72" s="14">
        <f t="shared" si="103"/>
        <v>9.0756302521008401</v>
      </c>
      <c r="J72" s="14">
        <f t="shared" si="103"/>
        <v>7.9266055045871555</v>
      </c>
      <c r="K72" s="14">
        <f t="shared" si="103"/>
        <v>7.0358306188925086</v>
      </c>
      <c r="L72" s="14">
        <f t="shared" si="103"/>
        <v>6.3250366032210836</v>
      </c>
      <c r="M72" s="14">
        <f>MAX(M34,M25,M20)</f>
        <v>5.7446808510638299</v>
      </c>
      <c r="N72" s="14">
        <f t="shared" ref="N72:AB72" si="104">MAX(N34,N25,N20)</f>
        <v>4.8539325842696623</v>
      </c>
      <c r="O72" s="14">
        <f t="shared" si="104"/>
        <v>4.2023346303501947</v>
      </c>
      <c r="P72" s="14">
        <f t="shared" si="104"/>
        <v>3.7049742710120075</v>
      </c>
      <c r="Q72" s="14">
        <f t="shared" si="104"/>
        <v>3.3128834355828225</v>
      </c>
      <c r="R72" s="14">
        <f t="shared" si="104"/>
        <v>2.7341772151898733</v>
      </c>
      <c r="S72" s="14">
        <f t="shared" si="104"/>
        <v>2.327586206896552</v>
      </c>
      <c r="T72" s="14">
        <f t="shared" si="104"/>
        <v>2.0262664165103192</v>
      </c>
      <c r="U72" s="14">
        <f t="shared" si="104"/>
        <v>1.7940199335548173</v>
      </c>
      <c r="V72" s="14">
        <f t="shared" si="104"/>
        <v>1.6548307184145334</v>
      </c>
      <c r="W72" s="14">
        <f t="shared" si="104"/>
        <v>1.5656249999999998</v>
      </c>
      <c r="X72" s="14">
        <f t="shared" si="104"/>
        <v>1.4855448480355817</v>
      </c>
      <c r="Y72" s="14">
        <f t="shared" si="104"/>
        <v>1.4132581100141044</v>
      </c>
      <c r="Z72" s="14">
        <f t="shared" si="104"/>
        <v>1.3476798924008071</v>
      </c>
      <c r="AA72" s="14">
        <f t="shared" si="104"/>
        <v>1.2879177377892033</v>
      </c>
      <c r="AB72" s="14">
        <f t="shared" si="104"/>
        <v>1.2332307692307691</v>
      </c>
      <c r="AC72" s="14">
        <f>MAX(AC34,AC25,AC20)</f>
        <v>1.1829988193624559</v>
      </c>
      <c r="AD72" s="14">
        <f>MAX(AD34,AD25,AD20)</f>
        <v>1.1366988088485537</v>
      </c>
      <c r="AE72" s="14">
        <f>MAX(AE34,AE25,AE20)</f>
        <v>1.0938864628820961</v>
      </c>
      <c r="AF72" s="14">
        <f>MAX(AF34,AF25,AF20)</f>
        <v>1.0541820094687007</v>
      </c>
      <c r="AG72" s="14">
        <f>MAX(AG34,AG25,AG20)</f>
        <v>1.017258883248731</v>
      </c>
      <c r="AH72" t="s">
        <v>7</v>
      </c>
    </row>
    <row r="73" spans="2:46" x14ac:dyDescent="0.2">
      <c r="B73" s="28"/>
      <c r="D73" t="s">
        <v>8</v>
      </c>
      <c r="E73" s="14">
        <f t="shared" ref="E73:L73" si="105">MAX(E35,E25,E27,E26)</f>
        <v>19.2</v>
      </c>
      <c r="F73" s="14">
        <f t="shared" si="105"/>
        <v>14.275092936802974</v>
      </c>
      <c r="G73" s="14">
        <f t="shared" si="105"/>
        <v>11.360946745562131</v>
      </c>
      <c r="H73" s="14">
        <f t="shared" si="105"/>
        <v>9.4348894348894348</v>
      </c>
      <c r="I73" s="14">
        <f t="shared" si="105"/>
        <v>8.0672268907563023</v>
      </c>
      <c r="J73" s="14">
        <f t="shared" si="105"/>
        <v>7.045871559633027</v>
      </c>
      <c r="K73" s="14">
        <f t="shared" si="105"/>
        <v>6.2540716612377851</v>
      </c>
      <c r="L73" s="14">
        <f t="shared" si="105"/>
        <v>5.622254758418741</v>
      </c>
      <c r="M73" s="14">
        <f>MAX(M35,M25,M27,M26)</f>
        <v>5.1063829787234045</v>
      </c>
      <c r="N73" s="14">
        <f t="shared" ref="N73:AB73" si="106">MAX(N35,N25,N27,N26)</f>
        <v>4.4393063583815024</v>
      </c>
      <c r="O73" s="14">
        <f t="shared" si="106"/>
        <v>4.1113490364025695</v>
      </c>
      <c r="P73" s="14">
        <f t="shared" si="106"/>
        <v>3.8285144566301099</v>
      </c>
      <c r="Q73" s="14">
        <f t="shared" si="106"/>
        <v>3.5820895522388061</v>
      </c>
      <c r="R73" s="14">
        <f t="shared" si="106"/>
        <v>3.173553719008265</v>
      </c>
      <c r="S73" s="14">
        <f t="shared" si="106"/>
        <v>2.8486646884272999</v>
      </c>
      <c r="T73" s="14">
        <f t="shared" si="106"/>
        <v>2.5841184387617768</v>
      </c>
      <c r="U73" s="14">
        <f t="shared" si="106"/>
        <v>2.3645320197044337</v>
      </c>
      <c r="V73" s="14">
        <f t="shared" si="106"/>
        <v>2.1793416572077184</v>
      </c>
      <c r="W73" s="14">
        <f t="shared" si="106"/>
        <v>2.0210526315789474</v>
      </c>
      <c r="X73" s="14">
        <f t="shared" si="106"/>
        <v>1.8842001962708537</v>
      </c>
      <c r="Y73" s="14">
        <f t="shared" si="106"/>
        <v>1.7647058823529411</v>
      </c>
      <c r="Z73" s="14">
        <f t="shared" si="106"/>
        <v>1.6758986446670596</v>
      </c>
      <c r="AA73" s="14">
        <f t="shared" si="106"/>
        <v>1.6104190260475653</v>
      </c>
      <c r="AB73" s="14">
        <f t="shared" si="106"/>
        <v>1.5498637602179837</v>
      </c>
      <c r="AC73" s="14">
        <f>MAX(AC35,AC25,AC27,AC26)</f>
        <v>1.4936974789915967</v>
      </c>
      <c r="AD73" s="14">
        <f>MAX(AD35,AD25,AD27,AD26)</f>
        <v>1.4414597060314245</v>
      </c>
      <c r="AE73" s="14">
        <f>MAX(AE35,AE25,AE27,AE26)</f>
        <v>1.3927522037218414</v>
      </c>
      <c r="AF73" s="14">
        <f>MAX(AF35,AF25,AF27,AF26)</f>
        <v>1.3472288015158693</v>
      </c>
      <c r="AG73" s="14">
        <f>MAX(AG35,AG25,AG27,AG26)</f>
        <v>1.3045871559633029</v>
      </c>
      <c r="AH73" t="s">
        <v>8</v>
      </c>
    </row>
    <row r="74" spans="2:46" x14ac:dyDescent="0.2">
      <c r="B74" s="28"/>
      <c r="D74" t="s">
        <v>9</v>
      </c>
      <c r="E74" s="14">
        <f t="shared" ref="E74:L74" si="107">MAX(E36,E14,E25)</f>
        <v>18.48</v>
      </c>
      <c r="F74" s="14">
        <f t="shared" si="107"/>
        <v>13.739776951672862</v>
      </c>
      <c r="G74" s="14">
        <f t="shared" si="107"/>
        <v>10.934911242603551</v>
      </c>
      <c r="H74" s="14">
        <f t="shared" si="107"/>
        <v>9.0810810810810807</v>
      </c>
      <c r="I74" s="14">
        <f t="shared" si="107"/>
        <v>7.7647058823529411</v>
      </c>
      <c r="J74" s="14">
        <f t="shared" si="107"/>
        <v>6.7816513761467885</v>
      </c>
      <c r="K74" s="14">
        <f t="shared" si="107"/>
        <v>6.019543973941369</v>
      </c>
      <c r="L74" s="14">
        <f t="shared" si="107"/>
        <v>5.4114202049780387</v>
      </c>
      <c r="M74" s="14">
        <f>MAX(M36,M14,M25)</f>
        <v>4.9148936170212769</v>
      </c>
      <c r="N74" s="14">
        <f t="shared" ref="N74:AB74" si="108">MAX(N36,N14,N25)</f>
        <v>4.1528089887640451</v>
      </c>
      <c r="O74" s="14">
        <f t="shared" si="108"/>
        <v>3.595330739299611</v>
      </c>
      <c r="P74" s="14">
        <f t="shared" si="108"/>
        <v>3.2888264230498949</v>
      </c>
      <c r="Q74" s="14">
        <f t="shared" si="108"/>
        <v>3.1367292225201071</v>
      </c>
      <c r="R74" s="14">
        <f t="shared" si="108"/>
        <v>2.8711656441717794</v>
      </c>
      <c r="S74" s="14">
        <f t="shared" si="108"/>
        <v>2.6470588235294121</v>
      </c>
      <c r="T74" s="14">
        <f t="shared" si="108"/>
        <v>2.4554039874081846</v>
      </c>
      <c r="U74" s="14">
        <f t="shared" si="108"/>
        <v>2.2896281800391391</v>
      </c>
      <c r="V74" s="14">
        <f t="shared" si="108"/>
        <v>2.1448212648945919</v>
      </c>
      <c r="W74" s="14">
        <f t="shared" si="108"/>
        <v>2.0172413793103448</v>
      </c>
      <c r="X74" s="14">
        <f t="shared" si="108"/>
        <v>1.9039869812855981</v>
      </c>
      <c r="Y74" s="14">
        <f t="shared" si="108"/>
        <v>1.8027734976887519</v>
      </c>
      <c r="Z74" s="14">
        <f t="shared" si="108"/>
        <v>1.7117776152158011</v>
      </c>
      <c r="AA74" s="14">
        <f t="shared" si="108"/>
        <v>1.6518218623481782</v>
      </c>
      <c r="AB74" s="14">
        <f t="shared" si="108"/>
        <v>1.5960880195599023</v>
      </c>
      <c r="AC74" s="14">
        <f>MAX(AC36,AC14,AC25)</f>
        <v>1.5439924314096498</v>
      </c>
      <c r="AD74" s="14">
        <f>MAX(AD36,AD14,AD25)</f>
        <v>1.4951901053595971</v>
      </c>
      <c r="AE74" s="14">
        <f>MAX(AE36,AE14,AE25)</f>
        <v>1.4493783303730019</v>
      </c>
      <c r="AF74" s="14">
        <f>MAX(AF36,AF14,AF25)</f>
        <v>1.4062903920723826</v>
      </c>
      <c r="AG74" s="14">
        <f>MAX(AG36,AG14,AG25)</f>
        <v>1.3656903765690378</v>
      </c>
      <c r="AH74" t="s">
        <v>9</v>
      </c>
    </row>
    <row r="75" spans="2:46" x14ac:dyDescent="0.2">
      <c r="B75" s="28"/>
      <c r="D75" t="s">
        <v>13</v>
      </c>
      <c r="E75" s="14">
        <f t="shared" ref="E75:L75" si="109">MAX(E37,E25,E15)</f>
        <v>18.48</v>
      </c>
      <c r="F75" s="14">
        <f t="shared" si="109"/>
        <v>13.739776951672862</v>
      </c>
      <c r="G75" s="14">
        <f t="shared" si="109"/>
        <v>10.934911242603551</v>
      </c>
      <c r="H75" s="14">
        <f t="shared" si="109"/>
        <v>9.0810810810810807</v>
      </c>
      <c r="I75" s="14">
        <f t="shared" si="109"/>
        <v>7.7647058823529411</v>
      </c>
      <c r="J75" s="14">
        <f t="shared" si="109"/>
        <v>6.7816513761467885</v>
      </c>
      <c r="K75" s="14">
        <f t="shared" si="109"/>
        <v>6.019543973941369</v>
      </c>
      <c r="L75" s="14">
        <f t="shared" si="109"/>
        <v>5.4114202049780387</v>
      </c>
      <c r="M75" s="14">
        <f>MAX(M37,M25,M15)</f>
        <v>4.9148936170212769</v>
      </c>
      <c r="N75" s="14">
        <f t="shared" ref="N75:AB75" si="110">MAX(N37,N25,N15)</f>
        <v>4.1528089887640451</v>
      </c>
      <c r="O75" s="14">
        <f t="shared" si="110"/>
        <v>3.595330739299611</v>
      </c>
      <c r="P75" s="14">
        <f t="shared" si="110"/>
        <v>3.3857840477482366</v>
      </c>
      <c r="Q75" s="14">
        <f t="shared" si="110"/>
        <v>3.2635983263598325</v>
      </c>
      <c r="R75" s="14">
        <f t="shared" si="110"/>
        <v>3.0439024390243903</v>
      </c>
      <c r="S75" s="14">
        <f t="shared" si="110"/>
        <v>2.8519195612431445</v>
      </c>
      <c r="T75" s="14">
        <f t="shared" si="110"/>
        <v>2.6827171109200343</v>
      </c>
      <c r="U75" s="14">
        <f t="shared" si="110"/>
        <v>2.5324675324675328</v>
      </c>
      <c r="V75" s="14">
        <f t="shared" si="110"/>
        <v>2.3981552651806304</v>
      </c>
      <c r="W75" s="14">
        <f t="shared" si="110"/>
        <v>2.2773722627737225</v>
      </c>
      <c r="X75" s="14">
        <f t="shared" si="110"/>
        <v>2.1681723419040999</v>
      </c>
      <c r="Y75" s="14">
        <f t="shared" si="110"/>
        <v>2.0689655172413794</v>
      </c>
      <c r="Z75" s="14">
        <f t="shared" si="110"/>
        <v>1.9784400760938492</v>
      </c>
      <c r="AA75" s="14">
        <f t="shared" si="110"/>
        <v>1.8955042527339006</v>
      </c>
      <c r="AB75" s="14">
        <f t="shared" si="110"/>
        <v>1.8192419825072887</v>
      </c>
      <c r="AC75" s="14">
        <f>MAX(AC37,AC25,AC15)</f>
        <v>1.7488789237668163</v>
      </c>
      <c r="AD75" s="14">
        <f>MAX(AD37,AD25,AD15)</f>
        <v>1.689928959465107</v>
      </c>
      <c r="AE75" s="14">
        <f>MAX(AE37,AE25,AE15)</f>
        <v>1.6425670186839969</v>
      </c>
      <c r="AF75" s="14">
        <f>MAX(AF37,AF25,AF15)</f>
        <v>1.5977874357961284</v>
      </c>
      <c r="AG75" s="14">
        <f>MAX(AG37,AG25,AG15)</f>
        <v>1.5553846153846156</v>
      </c>
      <c r="AH75" t="s">
        <v>13</v>
      </c>
    </row>
    <row r="76" spans="2:46" x14ac:dyDescent="0.2">
      <c r="B76" s="28"/>
      <c r="D76" t="s">
        <v>14</v>
      </c>
      <c r="E76" s="14">
        <f t="shared" ref="E76:L76" si="111">MAX(E26,E38,E28,E29)</f>
        <v>19.2</v>
      </c>
      <c r="F76" s="14">
        <f t="shared" si="111"/>
        <v>14.275092936802974</v>
      </c>
      <c r="G76" s="14">
        <f t="shared" si="111"/>
        <v>11.360946745562131</v>
      </c>
      <c r="H76" s="14">
        <f t="shared" si="111"/>
        <v>9.4348894348894348</v>
      </c>
      <c r="I76" s="14">
        <f t="shared" si="111"/>
        <v>8.0672268907563023</v>
      </c>
      <c r="J76" s="14">
        <f t="shared" si="111"/>
        <v>7.045871559633027</v>
      </c>
      <c r="K76" s="14">
        <f t="shared" si="111"/>
        <v>6.2540716612377851</v>
      </c>
      <c r="L76" s="14">
        <f t="shared" si="111"/>
        <v>5.622254758418741</v>
      </c>
      <c r="M76" s="14">
        <f>MAX(M26,M38,M28,M29)</f>
        <v>5.1063829787234045</v>
      </c>
      <c r="N76" s="14">
        <f t="shared" ref="N76:AB76" si="112">MAX(N26,N38,N28,N29)</f>
        <v>4.3146067415730336</v>
      </c>
      <c r="O76" s="14">
        <f t="shared" si="112"/>
        <v>3.8631790744466801</v>
      </c>
      <c r="P76" s="14">
        <f t="shared" si="112"/>
        <v>3.6124176857949202</v>
      </c>
      <c r="Q76" s="14">
        <f t="shared" si="112"/>
        <v>3.3922261484098941</v>
      </c>
      <c r="R76" s="14">
        <f t="shared" si="112"/>
        <v>3.0236220472440949</v>
      </c>
      <c r="S76" s="14">
        <f t="shared" si="112"/>
        <v>2.7272727272727275</v>
      </c>
      <c r="T76" s="14">
        <f t="shared" si="112"/>
        <v>2.4838292367399744</v>
      </c>
      <c r="U76" s="14">
        <f t="shared" si="112"/>
        <v>2.2802850356294537</v>
      </c>
      <c r="V76" s="14">
        <f t="shared" si="112"/>
        <v>2.1437686091025094</v>
      </c>
      <c r="W76" s="14">
        <f t="shared" si="112"/>
        <v>2.0826446280991733</v>
      </c>
      <c r="X76" s="14">
        <f t="shared" si="112"/>
        <v>2.0249096022498994</v>
      </c>
      <c r="Y76" s="14">
        <f t="shared" si="112"/>
        <v>1.9702892885066459</v>
      </c>
      <c r="Z76" s="14">
        <f t="shared" si="112"/>
        <v>1.9185382565664257</v>
      </c>
      <c r="AA76" s="14">
        <f t="shared" si="112"/>
        <v>1.8694362017804156</v>
      </c>
      <c r="AB76" s="14">
        <f t="shared" si="112"/>
        <v>1.8227848101265824</v>
      </c>
      <c r="AC76" s="14">
        <f>MAX(AC26,AC38,AC28,AC29)</f>
        <v>1.7784050811573746</v>
      </c>
      <c r="AD76" s="14">
        <f>MAX(AD26,AD38,AD28,AD29)</f>
        <v>1.7361350327247678</v>
      </c>
      <c r="AE76" s="14">
        <f>MAX(AE26,AE38,AE28,AE29)</f>
        <v>1.6958277254374159</v>
      </c>
      <c r="AF76" s="14">
        <f>MAX(AF26,AF38,AF28,AF29)</f>
        <v>1.6573495560670832</v>
      </c>
      <c r="AG76" s="14">
        <f>MAX(AG26,AG38,AG28,AG29)</f>
        <v>1.6205787781350485</v>
      </c>
      <c r="AH76" t="s">
        <v>14</v>
      </c>
      <c r="AI76" s="7"/>
      <c r="AJ76" s="7"/>
      <c r="AK76" s="7"/>
      <c r="AL76" s="7"/>
      <c r="AM76" s="7"/>
      <c r="AN76" s="7"/>
      <c r="AO76" s="7"/>
      <c r="AP76" s="7"/>
      <c r="AQ76" s="7"/>
      <c r="AR76" s="7"/>
      <c r="AS76" s="7"/>
      <c r="AT76" s="7"/>
    </row>
    <row r="77" spans="2:46" x14ac:dyDescent="0.2">
      <c r="B77" s="28"/>
      <c r="D77" t="s">
        <v>34</v>
      </c>
      <c r="M77" s="14"/>
      <c r="N77" s="14"/>
      <c r="O77" s="14"/>
      <c r="P77" s="14"/>
      <c r="Q77" s="14"/>
      <c r="R77" s="14"/>
      <c r="S77" s="14"/>
      <c r="T77" s="14"/>
      <c r="U77" s="14"/>
      <c r="V77" s="14"/>
      <c r="W77" s="14"/>
      <c r="X77" s="14"/>
      <c r="Y77" s="14"/>
      <c r="Z77" s="14"/>
      <c r="AA77" s="14"/>
      <c r="AB77" s="14"/>
      <c r="AC77" s="14"/>
      <c r="AD77" s="14"/>
      <c r="AE77" s="14"/>
      <c r="AF77" s="14"/>
      <c r="AG77" s="14"/>
      <c r="AI77" s="7"/>
      <c r="AJ77" s="7"/>
      <c r="AK77" s="7"/>
      <c r="AL77" s="7"/>
      <c r="AM77" s="7"/>
      <c r="AN77" s="7"/>
      <c r="AO77" s="7"/>
      <c r="AP77" s="7"/>
      <c r="AQ77" s="7"/>
      <c r="AR77" s="7"/>
      <c r="AS77" s="7"/>
      <c r="AT77" s="7"/>
    </row>
    <row r="78" spans="2:46" x14ac:dyDescent="0.2">
      <c r="B78" s="28"/>
      <c r="M78" s="14"/>
      <c r="N78" s="14"/>
      <c r="O78" s="14"/>
      <c r="P78" s="14"/>
      <c r="Q78" s="14"/>
      <c r="R78" s="14"/>
      <c r="S78" s="14"/>
      <c r="T78" s="14"/>
      <c r="U78" s="14"/>
      <c r="V78" s="14"/>
      <c r="W78" s="14"/>
      <c r="X78" s="14"/>
      <c r="Y78" s="14"/>
      <c r="Z78" s="14"/>
      <c r="AA78" s="14"/>
      <c r="AB78" s="14"/>
      <c r="AC78" s="14"/>
      <c r="AD78" s="14"/>
      <c r="AE78" s="14"/>
      <c r="AF78" s="14"/>
      <c r="AG78" s="14"/>
      <c r="AI78" s="7"/>
      <c r="AJ78" s="7"/>
      <c r="AK78" s="7"/>
      <c r="AL78" s="7"/>
      <c r="AM78" s="7"/>
      <c r="AN78" s="7"/>
      <c r="AO78" s="7"/>
      <c r="AP78" s="7"/>
      <c r="AQ78" s="7"/>
      <c r="AR78" s="7"/>
      <c r="AS78" s="7"/>
      <c r="AT78" s="7"/>
    </row>
    <row r="79" spans="2:46" x14ac:dyDescent="0.2">
      <c r="B79" s="28"/>
      <c r="E79" s="3">
        <f t="shared" ref="E79:L79" si="113">MAX(E72:E76)</f>
        <v>21.599999999999998</v>
      </c>
      <c r="F79" s="3">
        <f t="shared" si="113"/>
        <v>16.059479553903344</v>
      </c>
      <c r="G79" s="3">
        <f t="shared" si="113"/>
        <v>12.781065088757398</v>
      </c>
      <c r="H79" s="3">
        <f t="shared" si="113"/>
        <v>10.614250614250615</v>
      </c>
      <c r="I79" s="3">
        <f t="shared" si="113"/>
        <v>9.0756302521008401</v>
      </c>
      <c r="J79" s="3">
        <f t="shared" si="113"/>
        <v>7.9266055045871555</v>
      </c>
      <c r="K79" s="3">
        <f t="shared" si="113"/>
        <v>7.0358306188925086</v>
      </c>
      <c r="L79" s="3">
        <f t="shared" si="113"/>
        <v>6.3250366032210836</v>
      </c>
      <c r="M79" s="3">
        <f>MAX(M72:M76)</f>
        <v>5.7446808510638299</v>
      </c>
      <c r="N79" s="3">
        <f t="shared" ref="N79:AB79" si="114">MAX(N72:N76)</f>
        <v>4.8539325842696623</v>
      </c>
      <c r="O79" s="3">
        <f t="shared" si="114"/>
        <v>4.2023346303501947</v>
      </c>
      <c r="P79" s="3">
        <f t="shared" si="114"/>
        <v>3.8285144566301099</v>
      </c>
      <c r="Q79" s="3">
        <f t="shared" si="114"/>
        <v>3.5820895522388061</v>
      </c>
      <c r="R79" s="3">
        <f t="shared" si="114"/>
        <v>3.173553719008265</v>
      </c>
      <c r="S79" s="3">
        <f t="shared" si="114"/>
        <v>2.8519195612431445</v>
      </c>
      <c r="T79" s="3">
        <f t="shared" si="114"/>
        <v>2.6827171109200343</v>
      </c>
      <c r="U79" s="3">
        <f t="shared" si="114"/>
        <v>2.5324675324675328</v>
      </c>
      <c r="V79" s="3">
        <f t="shared" si="114"/>
        <v>2.3981552651806304</v>
      </c>
      <c r="W79" s="3">
        <f t="shared" si="114"/>
        <v>2.2773722627737225</v>
      </c>
      <c r="X79" s="3">
        <f t="shared" si="114"/>
        <v>2.1681723419040999</v>
      </c>
      <c r="Y79" s="3">
        <f t="shared" si="114"/>
        <v>2.0689655172413794</v>
      </c>
      <c r="Z79" s="3">
        <f t="shared" si="114"/>
        <v>1.9784400760938492</v>
      </c>
      <c r="AA79" s="3">
        <f t="shared" si="114"/>
        <v>1.8955042527339006</v>
      </c>
      <c r="AB79" s="3">
        <f t="shared" si="114"/>
        <v>1.8227848101265824</v>
      </c>
      <c r="AC79" s="3">
        <f>MAX(AC72:AC76)</f>
        <v>1.7784050811573746</v>
      </c>
      <c r="AD79" s="3">
        <f>MAX(AD72:AD76)</f>
        <v>1.7361350327247678</v>
      </c>
      <c r="AE79" s="3">
        <f>MAX(AE72:AE76)</f>
        <v>1.6958277254374159</v>
      </c>
      <c r="AF79" s="3">
        <f>MAX(AF72:AF76)</f>
        <v>1.6573495560670832</v>
      </c>
      <c r="AG79" s="3">
        <f>MAX(AG72:AG76)</f>
        <v>1.6205787781350485</v>
      </c>
      <c r="AI79" s="7"/>
      <c r="AJ79" s="7"/>
      <c r="AK79" s="7"/>
      <c r="AL79" s="7"/>
      <c r="AM79" s="7"/>
      <c r="AN79" s="7"/>
      <c r="AO79" s="7"/>
      <c r="AP79" s="7"/>
      <c r="AQ79" s="7"/>
      <c r="AR79" s="7"/>
      <c r="AS79" s="7"/>
      <c r="AT79" s="7"/>
    </row>
    <row r="80" spans="2:46" x14ac:dyDescent="0.2">
      <c r="B80" s="28"/>
      <c r="E80" s="132" t="str">
        <f>VLOOKUP(E79,E72:$AH$76,E81,FALSE)</f>
        <v>Truck 1</v>
      </c>
      <c r="F80" s="132" t="str">
        <f>VLOOKUP(F79,F72:$AH$76,F81,FALSE)</f>
        <v>Truck 1</v>
      </c>
      <c r="G80" s="132" t="str">
        <f>VLOOKUP(G79,G72:$AH$76,G81,FALSE)</f>
        <v>Truck 1</v>
      </c>
      <c r="H80" s="132" t="str">
        <f>VLOOKUP(H79,H72:$AH$76,H81,FALSE)</f>
        <v>Truck 1</v>
      </c>
      <c r="I80" s="132" t="str">
        <f>VLOOKUP(I79,I72:$AH$76,I81,FALSE)</f>
        <v>Truck 1</v>
      </c>
      <c r="J80" s="132" t="str">
        <f>VLOOKUP(J79,J72:$AH$76,J81,FALSE)</f>
        <v>Truck 1</v>
      </c>
      <c r="K80" s="132" t="str">
        <f>VLOOKUP(K79,K72:$AH$76,K81,FALSE)</f>
        <v>Truck 1</v>
      </c>
      <c r="L80" s="132" t="str">
        <f>VLOOKUP(L79,L72:$AH$76,L81,FALSE)</f>
        <v>Truck 1</v>
      </c>
      <c r="M80" s="64" t="str">
        <f>VLOOKUP(M79,M72:$AH$76,M81,FALSE)</f>
        <v>Truck 1</v>
      </c>
      <c r="N80" s="64" t="str">
        <f>VLOOKUP(N79,N72:$AH$76,N81,FALSE)</f>
        <v>Truck 1</v>
      </c>
      <c r="O80" s="64" t="str">
        <f>VLOOKUP(O79,O72:$AH$76,O81,FALSE)</f>
        <v>Truck 1</v>
      </c>
      <c r="P80" s="64" t="str">
        <f>VLOOKUP(P79,P72:$AH$76,P81,FALSE)</f>
        <v>Truck 2</v>
      </c>
      <c r="Q80" s="64" t="str">
        <f>VLOOKUP(Q79,Q72:$AH$76,Q81,FALSE)</f>
        <v>Truck 2</v>
      </c>
      <c r="R80" s="64" t="str">
        <f>VLOOKUP(R79,R72:$AH$76,R81,FALSE)</f>
        <v>Truck 2</v>
      </c>
      <c r="S80" s="64" t="str">
        <f>VLOOKUP(S79,S72:$AH$76,S81,FALSE)</f>
        <v>Truck 4</v>
      </c>
      <c r="T80" s="64" t="str">
        <f>VLOOKUP(T79,T72:$AH$76,T81,FALSE)</f>
        <v>Truck 4</v>
      </c>
      <c r="U80" s="64" t="str">
        <f>VLOOKUP(U79,U72:$AH$76,U81,FALSE)</f>
        <v>Truck 4</v>
      </c>
      <c r="V80" s="64" t="str">
        <f>VLOOKUP(V79,V72:$AH$76,V81,FALSE)</f>
        <v>Truck 4</v>
      </c>
      <c r="W80" s="64" t="str">
        <f>VLOOKUP(W79,W72:$AH$76,W81,FALSE)</f>
        <v>Truck 4</v>
      </c>
      <c r="X80" s="64" t="str">
        <f>VLOOKUP(X79,X72:$AH$76,X81,FALSE)</f>
        <v>Truck 4</v>
      </c>
      <c r="Y80" s="64" t="str">
        <f>VLOOKUP(Y79,Y72:$AH$76,Y81,FALSE)</f>
        <v>Truck 4</v>
      </c>
      <c r="Z80" s="64" t="str">
        <f>VLOOKUP(Z79,Z72:$AH$76,Z81,FALSE)</f>
        <v>Truck 4</v>
      </c>
      <c r="AA80" s="64" t="str">
        <f>VLOOKUP(AA79,AA72:$AH$76,AA81,FALSE)</f>
        <v>Truck 4</v>
      </c>
      <c r="AB80" s="64" t="str">
        <f>VLOOKUP(AB79,AB72:$AH$76,AB81,FALSE)</f>
        <v>Truck 5</v>
      </c>
      <c r="AC80" s="132" t="str">
        <f>VLOOKUP(AC79,AC72:$AH$76,AC81,FALSE)</f>
        <v>Truck 5</v>
      </c>
      <c r="AD80" s="132" t="str">
        <f>VLOOKUP(AD79,AD72:$AH$76,AD81,FALSE)</f>
        <v>Truck 5</v>
      </c>
      <c r="AE80" s="132" t="str">
        <f>VLOOKUP(AE79,AE72:$AH$76,AE81,FALSE)</f>
        <v>Truck 5</v>
      </c>
      <c r="AF80" s="132" t="str">
        <f>VLOOKUP(AF79,AF72:$AH$76,AF81,FALSE)</f>
        <v>Truck 5</v>
      </c>
      <c r="AG80" s="132" t="str">
        <f>VLOOKUP(AG79,AG72:$AH$76,AG81,FALSE)</f>
        <v>Truck 5</v>
      </c>
      <c r="AI80" s="7"/>
      <c r="AJ80" s="7"/>
      <c r="AK80" s="7"/>
      <c r="AL80" s="7"/>
      <c r="AM80" s="7"/>
      <c r="AN80" s="7"/>
      <c r="AO80" s="7"/>
      <c r="AP80" s="7"/>
      <c r="AQ80" s="7"/>
      <c r="AR80" s="7"/>
      <c r="AS80" s="7"/>
      <c r="AT80" s="7"/>
    </row>
    <row r="81" spans="2:46" x14ac:dyDescent="0.2">
      <c r="B81" s="28"/>
      <c r="E81" s="132">
        <f t="shared" ref="E81:L81" si="115">F81+1</f>
        <v>30</v>
      </c>
      <c r="F81" s="132">
        <f t="shared" si="115"/>
        <v>29</v>
      </c>
      <c r="G81" s="132">
        <f t="shared" si="115"/>
        <v>28</v>
      </c>
      <c r="H81" s="132">
        <f t="shared" si="115"/>
        <v>27</v>
      </c>
      <c r="I81" s="132">
        <f t="shared" si="115"/>
        <v>26</v>
      </c>
      <c r="J81" s="132">
        <f t="shared" si="115"/>
        <v>25</v>
      </c>
      <c r="K81" s="132">
        <f t="shared" si="115"/>
        <v>24</v>
      </c>
      <c r="L81" s="132">
        <f t="shared" si="115"/>
        <v>23</v>
      </c>
      <c r="M81" s="132">
        <f t="shared" ref="M81:AE81" si="116">N81+1</f>
        <v>22</v>
      </c>
      <c r="N81" s="132">
        <f t="shared" si="116"/>
        <v>21</v>
      </c>
      <c r="O81" s="132">
        <f t="shared" si="116"/>
        <v>20</v>
      </c>
      <c r="P81" s="132">
        <f t="shared" si="116"/>
        <v>19</v>
      </c>
      <c r="Q81" s="132">
        <f t="shared" si="116"/>
        <v>18</v>
      </c>
      <c r="R81" s="132">
        <f t="shared" si="116"/>
        <v>17</v>
      </c>
      <c r="S81" s="132">
        <f t="shared" si="116"/>
        <v>16</v>
      </c>
      <c r="T81" s="132">
        <f t="shared" si="116"/>
        <v>15</v>
      </c>
      <c r="U81" s="132">
        <f t="shared" si="116"/>
        <v>14</v>
      </c>
      <c r="V81" s="132">
        <f t="shared" si="116"/>
        <v>13</v>
      </c>
      <c r="W81" s="132">
        <f t="shared" si="116"/>
        <v>12</v>
      </c>
      <c r="X81" s="132">
        <f t="shared" si="116"/>
        <v>11</v>
      </c>
      <c r="Y81" s="132">
        <f t="shared" si="116"/>
        <v>10</v>
      </c>
      <c r="Z81" s="132">
        <f t="shared" si="116"/>
        <v>9</v>
      </c>
      <c r="AA81" s="132">
        <f t="shared" si="116"/>
        <v>8</v>
      </c>
      <c r="AB81" s="132">
        <f t="shared" si="116"/>
        <v>7</v>
      </c>
      <c r="AC81" s="132">
        <f t="shared" si="116"/>
        <v>6</v>
      </c>
      <c r="AD81" s="132">
        <f t="shared" si="116"/>
        <v>5</v>
      </c>
      <c r="AE81" s="132">
        <f t="shared" si="116"/>
        <v>4</v>
      </c>
      <c r="AF81" s="132">
        <f>AG81+1</f>
        <v>3</v>
      </c>
      <c r="AG81" s="132">
        <v>2</v>
      </c>
      <c r="AI81" s="7"/>
      <c r="AJ81" s="7"/>
      <c r="AK81" s="7"/>
      <c r="AL81" s="7"/>
      <c r="AM81" s="7"/>
      <c r="AN81" s="7"/>
      <c r="AO81" s="7"/>
      <c r="AP81" s="7"/>
      <c r="AQ81" s="7"/>
      <c r="AR81" s="7"/>
      <c r="AS81" s="7"/>
      <c r="AT81" s="7"/>
    </row>
    <row r="82" spans="2:46" x14ac:dyDescent="0.2">
      <c r="B82" s="28"/>
      <c r="M82" s="14"/>
      <c r="N82" s="14"/>
      <c r="O82" s="14"/>
      <c r="P82" s="14"/>
      <c r="Q82" s="14"/>
      <c r="R82" s="14"/>
      <c r="S82" s="14"/>
      <c r="T82" s="14"/>
      <c r="U82" s="14"/>
      <c r="V82" s="14"/>
      <c r="W82" s="14"/>
      <c r="X82" s="14"/>
      <c r="Y82" s="14"/>
      <c r="Z82" s="14"/>
      <c r="AA82" s="14"/>
      <c r="AB82" s="14"/>
      <c r="AC82" s="14"/>
      <c r="AD82" s="14"/>
      <c r="AE82" s="14"/>
      <c r="AF82" s="14"/>
      <c r="AG82" s="14"/>
      <c r="AI82" s="7"/>
      <c r="AJ82" s="7"/>
      <c r="AK82" s="7"/>
      <c r="AL82" s="7"/>
      <c r="AM82" s="7"/>
      <c r="AN82" s="7"/>
      <c r="AO82" s="7"/>
      <c r="AP82" s="7"/>
      <c r="AQ82" s="7"/>
      <c r="AR82" s="7"/>
      <c r="AS82" s="7"/>
      <c r="AT82" s="7"/>
    </row>
    <row r="83" spans="2:46" x14ac:dyDescent="0.2">
      <c r="B83" s="28"/>
      <c r="D83" s="298" t="s">
        <v>39</v>
      </c>
      <c r="E83" s="298"/>
      <c r="F83" s="298"/>
      <c r="G83" s="298"/>
      <c r="H83" s="298"/>
      <c r="I83" s="298"/>
      <c r="J83" s="298"/>
      <c r="K83" s="298"/>
      <c r="L83" s="298"/>
      <c r="M83" s="299"/>
      <c r="N83" s="14"/>
      <c r="O83" s="14"/>
      <c r="P83" s="14"/>
      <c r="Q83" s="14"/>
      <c r="R83" s="14"/>
      <c r="S83" s="14"/>
      <c r="T83" s="14"/>
      <c r="U83" s="14"/>
      <c r="V83" s="14"/>
      <c r="W83" s="14"/>
      <c r="X83" s="14"/>
      <c r="Y83" s="14"/>
      <c r="Z83" s="14"/>
      <c r="AA83" s="14"/>
      <c r="AB83" s="14"/>
      <c r="AC83" s="14"/>
      <c r="AD83" s="14"/>
      <c r="AE83" s="14"/>
      <c r="AF83" s="14"/>
      <c r="AG83" s="14"/>
    </row>
    <row r="84" spans="2:46" x14ac:dyDescent="0.2">
      <c r="B84" s="28"/>
      <c r="M84" s="14"/>
      <c r="N84" s="14"/>
      <c r="O84" s="14"/>
      <c r="P84" s="14"/>
      <c r="Q84" s="14"/>
      <c r="R84" s="14"/>
      <c r="S84" s="14"/>
      <c r="T84" s="14"/>
      <c r="U84" s="14"/>
      <c r="V84" s="14"/>
      <c r="W84" s="14"/>
      <c r="X84" s="14"/>
      <c r="Y84" s="14"/>
      <c r="Z84" s="14"/>
      <c r="AA84" s="14"/>
      <c r="AB84" s="14"/>
      <c r="AC84" s="14"/>
      <c r="AD84" s="14"/>
      <c r="AE84" s="14"/>
      <c r="AF84" s="14"/>
      <c r="AG84" s="14"/>
    </row>
    <row r="85" spans="2:46" x14ac:dyDescent="0.2">
      <c r="B85" s="28"/>
      <c r="D85" t="s">
        <v>15</v>
      </c>
      <c r="E85" s="14">
        <f t="shared" ref="E85:L85" si="117">MAX(E39,E25,E21,E26,E27,E22,E20)</f>
        <v>21.599999999999998</v>
      </c>
      <c r="F85" s="14">
        <f t="shared" si="117"/>
        <v>16.059479553903344</v>
      </c>
      <c r="G85" s="14">
        <f t="shared" si="117"/>
        <v>12.781065088757398</v>
      </c>
      <c r="H85" s="14">
        <f t="shared" si="117"/>
        <v>10.614250614250615</v>
      </c>
      <c r="I85" s="14">
        <f t="shared" si="117"/>
        <v>9.0756302521008401</v>
      </c>
      <c r="J85" s="14">
        <f t="shared" si="117"/>
        <v>7.9266055045871555</v>
      </c>
      <c r="K85" s="14">
        <f t="shared" si="117"/>
        <v>7.0358306188925086</v>
      </c>
      <c r="L85" s="14">
        <f t="shared" si="117"/>
        <v>6.3250366032210836</v>
      </c>
      <c r="M85" s="14">
        <f>MAX(M39,M25,M21,M26,M27,M22,M20)</f>
        <v>5.7446808510638299</v>
      </c>
      <c r="N85" s="14">
        <f>MAX(N39,N25,N21,N26,N27,N22,N20)</f>
        <v>4.8539325842696623</v>
      </c>
      <c r="O85" s="14">
        <f>MAX(O39,O25,O21,O26,O27,O22,O20)</f>
        <v>4.2023346303501947</v>
      </c>
      <c r="P85" s="14">
        <f>MAX(P39,P25,P21,P26,P27,P22,P20)</f>
        <v>3.8285144566301099</v>
      </c>
      <c r="Q85" s="14">
        <f t="shared" ref="Q85:AB85" si="118">MAX(Q39,Q25,Q21,Q26,Q27,Q22,Q20)</f>
        <v>3.5820895522388061</v>
      </c>
      <c r="R85" s="14">
        <f t="shared" si="118"/>
        <v>3.173553719008265</v>
      </c>
      <c r="S85" s="14">
        <f t="shared" si="118"/>
        <v>2.8486646884272999</v>
      </c>
      <c r="T85" s="14">
        <f t="shared" si="118"/>
        <v>2.5841184387617768</v>
      </c>
      <c r="U85" s="14">
        <f t="shared" si="118"/>
        <v>2.3645320197044337</v>
      </c>
      <c r="V85" s="14">
        <f t="shared" si="118"/>
        <v>2.1793416572077184</v>
      </c>
      <c r="W85" s="14">
        <f t="shared" si="118"/>
        <v>2.0210526315789474</v>
      </c>
      <c r="X85" s="14">
        <f t="shared" si="118"/>
        <v>1.9138093740169866</v>
      </c>
      <c r="Y85" s="14">
        <f t="shared" si="118"/>
        <v>1.8731527093596061</v>
      </c>
      <c r="Z85" s="14">
        <f t="shared" si="118"/>
        <v>1.8341875188423276</v>
      </c>
      <c r="AA85" s="14">
        <f t="shared" si="118"/>
        <v>1.7968103957471946</v>
      </c>
      <c r="AB85" s="14">
        <f t="shared" si="118"/>
        <v>1.7609261939218526</v>
      </c>
      <c r="AC85" s="14">
        <f>MAX(AC39,AC25,AC21,AC26,AC27,AC22,AC20)</f>
        <v>1.7264472190692395</v>
      </c>
      <c r="AD85" s="14">
        <f>MAX(AD39,AD25,AD21,AD26,AD27,AD22,AD20)</f>
        <v>1.6932925132201506</v>
      </c>
      <c r="AE85" s="14">
        <f>MAX(AE39,AE25,AE21,AE26,AE27,AE22,AE20)</f>
        <v>1.6613872200983071</v>
      </c>
      <c r="AF85" s="14">
        <f>MAX(AF39,AF25,AF21,AF26,AF27,AF22,AF20)</f>
        <v>1.6306620209059235</v>
      </c>
      <c r="AG85" s="14">
        <f>MAX(AG39,AG25,AG21,AG26,AG27,AG22,AG20)</f>
        <v>1.6010526315789475</v>
      </c>
      <c r="AH85" t="s">
        <v>15</v>
      </c>
    </row>
    <row r="86" spans="2:46" x14ac:dyDescent="0.2">
      <c r="B86" s="28"/>
      <c r="D86" t="s">
        <v>16</v>
      </c>
      <c r="E86" s="14">
        <f t="shared" ref="E86:L86" si="119">MAX(E40,E27,E20,E21,E22,E26,E23,E25)</f>
        <v>21.599999999999998</v>
      </c>
      <c r="F86" s="14">
        <f t="shared" si="119"/>
        <v>16.059479553903344</v>
      </c>
      <c r="G86" s="14">
        <f t="shared" si="119"/>
        <v>12.781065088757398</v>
      </c>
      <c r="H86" s="14">
        <f t="shared" si="119"/>
        <v>10.614250614250615</v>
      </c>
      <c r="I86" s="14">
        <f t="shared" si="119"/>
        <v>9.0756302521008401</v>
      </c>
      <c r="J86" s="14">
        <f t="shared" si="119"/>
        <v>7.9266055045871555</v>
      </c>
      <c r="K86" s="14">
        <f t="shared" si="119"/>
        <v>7.0358306188925086</v>
      </c>
      <c r="L86" s="14">
        <f t="shared" si="119"/>
        <v>6.3250366032210836</v>
      </c>
      <c r="M86" s="14">
        <f>MAX(M40,M27,M20,M21,M22,M26,M23,M25)</f>
        <v>5.7446808510638299</v>
      </c>
      <c r="N86" s="14">
        <f>MAX(N40,N27,N20,N21,N22,N26,N23,N25)</f>
        <v>4.8539325842696623</v>
      </c>
      <c r="O86" s="14">
        <f>MAX(O40,O27,O20,O21,O22,O26,O23,O25)</f>
        <v>4.2023346303501947</v>
      </c>
      <c r="P86" s="14">
        <f>MAX(P40,P27,P20,P21,P22,P26,P23,P25)</f>
        <v>3.8285144566301099</v>
      </c>
      <c r="Q86" s="14">
        <f t="shared" ref="Q86:AB86" si="120">MAX(Q40,Q27,Q20,Q21,Q22,Q26,Q23,Q25)</f>
        <v>3.5820895522388061</v>
      </c>
      <c r="R86" s="14">
        <f t="shared" si="120"/>
        <v>3.173553719008265</v>
      </c>
      <c r="S86" s="14">
        <f t="shared" si="120"/>
        <v>2.8486646884272999</v>
      </c>
      <c r="T86" s="14">
        <f t="shared" si="120"/>
        <v>2.5841184387617768</v>
      </c>
      <c r="U86" s="14">
        <f t="shared" si="120"/>
        <v>2.3645320197044337</v>
      </c>
      <c r="V86" s="14">
        <f t="shared" si="120"/>
        <v>2.1793416572077184</v>
      </c>
      <c r="W86" s="14">
        <f t="shared" si="120"/>
        <v>2.0210526315789474</v>
      </c>
      <c r="X86" s="14">
        <f t="shared" si="120"/>
        <v>1.9263242807206238</v>
      </c>
      <c r="Y86" s="14">
        <f t="shared" si="120"/>
        <v>1.8912354804646252</v>
      </c>
      <c r="Z86" s="14">
        <f t="shared" si="120"/>
        <v>1.8574021260046669</v>
      </c>
      <c r="AA86" s="14">
        <f t="shared" si="120"/>
        <v>1.8247580234335201</v>
      </c>
      <c r="AB86" s="14">
        <f t="shared" si="120"/>
        <v>1.7932415519399252</v>
      </c>
      <c r="AC86" s="14">
        <f>MAX(AC40,AC27,AC20,AC21,AC22,AC26,AC23,AC25)</f>
        <v>1.7627952755905512</v>
      </c>
      <c r="AD86" s="14">
        <f>MAX(AD40,AD27,AD20,AD21,AD22,AD26,AD23,AD25)</f>
        <v>1.7333655939995163</v>
      </c>
      <c r="AE86" s="14">
        <f>MAX(AE40,AE27,AE20,AE21,AE22,AE26,AE23,AE25)</f>
        <v>1.7049024274155165</v>
      </c>
      <c r="AF86" s="14">
        <f>MAX(AF40,AF27,AF20,AF21,AF22,AF26,AF23,AF25)</f>
        <v>1.6773589323343479</v>
      </c>
      <c r="AG86" s="14">
        <f>MAX(AG40,AG27,AG20,AG21,AG22,AG26,AG23,AG25)</f>
        <v>1.6506912442396315</v>
      </c>
      <c r="AH86" t="s">
        <v>16</v>
      </c>
    </row>
    <row r="87" spans="2:46" x14ac:dyDescent="0.2">
      <c r="B87" s="28"/>
      <c r="D87" t="s">
        <v>17</v>
      </c>
      <c r="E87" s="14">
        <f t="shared" ref="E87:L87" si="121">MAX(E41,E25,E27,E26,E12,E20,E13)</f>
        <v>21.599999999999998</v>
      </c>
      <c r="F87" s="14">
        <f t="shared" si="121"/>
        <v>16.059479553903344</v>
      </c>
      <c r="G87" s="14">
        <f t="shared" si="121"/>
        <v>12.781065088757398</v>
      </c>
      <c r="H87" s="14">
        <f t="shared" si="121"/>
        <v>10.614250614250615</v>
      </c>
      <c r="I87" s="14">
        <f t="shared" si="121"/>
        <v>9.0756302521008401</v>
      </c>
      <c r="J87" s="14">
        <f t="shared" si="121"/>
        <v>7.9266055045871555</v>
      </c>
      <c r="K87" s="14">
        <f t="shared" si="121"/>
        <v>7.0358306188925086</v>
      </c>
      <c r="L87" s="14">
        <f t="shared" si="121"/>
        <v>6.3250366032210836</v>
      </c>
      <c r="M87" s="14">
        <f>MAX(M41,M25,M27,M26,M12,M20,M13)</f>
        <v>5.7446808510638299</v>
      </c>
      <c r="N87" s="14">
        <f>MAX(N41,N25,N27,N26,N12,N20,N13)</f>
        <v>4.8539325842696623</v>
      </c>
      <c r="O87" s="14">
        <f>MAX(O41,O25,O27,O26,O12,O20,O13)</f>
        <v>4.2023346303501947</v>
      </c>
      <c r="P87" s="14">
        <f>MAX(P41,P25,P27,P26,P12,P20,P13)</f>
        <v>3.8285144566301099</v>
      </c>
      <c r="Q87" s="14">
        <f t="shared" ref="Q87:AB87" si="122">MAX(Q41,Q25,Q27,Q26,Q12,Q20,Q13)</f>
        <v>3.5820895522388061</v>
      </c>
      <c r="R87" s="14">
        <f t="shared" si="122"/>
        <v>3.173553719008265</v>
      </c>
      <c r="S87" s="14">
        <f t="shared" si="122"/>
        <v>2.8486646884272999</v>
      </c>
      <c r="T87" s="14">
        <f t="shared" si="122"/>
        <v>2.5841184387617768</v>
      </c>
      <c r="U87" s="14">
        <f t="shared" si="122"/>
        <v>2.3645320197044337</v>
      </c>
      <c r="V87" s="14">
        <f t="shared" si="122"/>
        <v>2.1793416572077184</v>
      </c>
      <c r="W87" s="14">
        <f t="shared" si="122"/>
        <v>2.0210526315789474</v>
      </c>
      <c r="X87" s="14">
        <f t="shared" si="122"/>
        <v>1.9248859248859249</v>
      </c>
      <c r="Y87" s="14">
        <f t="shared" si="122"/>
        <v>1.8793694311172038</v>
      </c>
      <c r="Z87" s="14">
        <f t="shared" si="122"/>
        <v>1.8359558085035155</v>
      </c>
      <c r="AA87" s="14">
        <f t="shared" si="122"/>
        <v>1.7945026178010473</v>
      </c>
      <c r="AB87" s="14">
        <f t="shared" si="122"/>
        <v>1.7548800000000002</v>
      </c>
      <c r="AC87" s="14">
        <f>MAX(AC41,AC25,AC27,AC26,AC12,AC20,AC13)</f>
        <v>1.7169693174702567</v>
      </c>
      <c r="AD87" s="14">
        <f>MAX(AD41,AD25,AD27,AD26,AD12,AD20,AD13)</f>
        <v>1.6806619675145575</v>
      </c>
      <c r="AE87" s="14">
        <f>MAX(AE41,AE25,AE27,AE26,AE12,AE20,AE13)</f>
        <v>1.6458583433373351</v>
      </c>
      <c r="AF87" s="14">
        <f>MAX(AF41,AF25,AF27,AF26,AF12,AF20,AF13)</f>
        <v>1.6124669214936784</v>
      </c>
      <c r="AG87" s="14">
        <f>MAX(AG41,AG25,AG27,AG26,AG12,AG20,AG13)</f>
        <v>1.5804034582132567</v>
      </c>
      <c r="AH87" t="s">
        <v>17</v>
      </c>
    </row>
    <row r="88" spans="2:46" x14ac:dyDescent="0.2">
      <c r="B88" s="28"/>
      <c r="D88" t="s">
        <v>18</v>
      </c>
      <c r="E88" s="14">
        <f t="shared" ref="E88:L88" si="123">MAX(E42,E25,E20,E21)</f>
        <v>21.599999999999998</v>
      </c>
      <c r="F88" s="14">
        <f t="shared" si="123"/>
        <v>16.059479553903344</v>
      </c>
      <c r="G88" s="14">
        <f t="shared" si="123"/>
        <v>12.781065088757398</v>
      </c>
      <c r="H88" s="14">
        <f t="shared" si="123"/>
        <v>10.614250614250615</v>
      </c>
      <c r="I88" s="14">
        <f t="shared" si="123"/>
        <v>9.0756302521008401</v>
      </c>
      <c r="J88" s="14">
        <f t="shared" si="123"/>
        <v>7.9266055045871555</v>
      </c>
      <c r="K88" s="14">
        <f t="shared" si="123"/>
        <v>7.0358306188925086</v>
      </c>
      <c r="L88" s="14">
        <f t="shared" si="123"/>
        <v>6.3250366032210836</v>
      </c>
      <c r="M88" s="14">
        <f>MAX(M42,M25,M20,M21)</f>
        <v>5.7446808510638299</v>
      </c>
      <c r="N88" s="14">
        <f>MAX(N42,N25,N20,N21)</f>
        <v>4.8539325842696623</v>
      </c>
      <c r="O88" s="14">
        <f>MAX(O42,O25,O20,O21)</f>
        <v>4.2023346303501947</v>
      </c>
      <c r="P88" s="14">
        <f>MAX(P42,P25,P20,P21)</f>
        <v>3.7049742710120075</v>
      </c>
      <c r="Q88" s="14">
        <f t="shared" ref="Q88:AB88" si="124">MAX(Q42,Q25,Q20,Q21)</f>
        <v>3.3128834355828225</v>
      </c>
      <c r="R88" s="14">
        <f t="shared" si="124"/>
        <v>2.7341772151898733</v>
      </c>
      <c r="S88" s="14">
        <f t="shared" si="124"/>
        <v>2.327586206896552</v>
      </c>
      <c r="T88" s="14">
        <f t="shared" si="124"/>
        <v>2.0262664165103192</v>
      </c>
      <c r="U88" s="14">
        <f t="shared" si="124"/>
        <v>1.8914185639229424</v>
      </c>
      <c r="V88" s="14">
        <f t="shared" si="124"/>
        <v>1.7836498761354251</v>
      </c>
      <c r="W88" s="14">
        <f t="shared" si="124"/>
        <v>1.6945054945054943</v>
      </c>
      <c r="X88" s="14">
        <f t="shared" si="124"/>
        <v>1.6326098464796188</v>
      </c>
      <c r="Y88" s="14">
        <f t="shared" si="124"/>
        <v>1.5750766087844739</v>
      </c>
      <c r="Z88" s="14">
        <f t="shared" si="124"/>
        <v>1.5214602861371485</v>
      </c>
      <c r="AA88" s="14">
        <f t="shared" si="124"/>
        <v>1.4713740458015268</v>
      </c>
      <c r="AB88" s="14">
        <f t="shared" si="124"/>
        <v>1.4244803695150117</v>
      </c>
      <c r="AC88" s="14">
        <f>MAX(AC42,AC25,AC20,AC21)</f>
        <v>1.3804834377797672</v>
      </c>
      <c r="AD88" s="14">
        <f>MAX(AD42,AD25,AD20,AD21)</f>
        <v>1.3391228831958317</v>
      </c>
      <c r="AE88" s="14">
        <f>MAX(AE42,AE25,AE20,AE21)</f>
        <v>1.300168634064081</v>
      </c>
      <c r="AF88" s="14">
        <f>MAX(AF42,AF25,AF20,AF21)</f>
        <v>1.2634166325276526</v>
      </c>
      <c r="AG88" s="14">
        <f>MAX(AG42,AG25,AG20,AG21)</f>
        <v>1.2286852589641435</v>
      </c>
      <c r="AH88" t="s">
        <v>18</v>
      </c>
    </row>
    <row r="89" spans="2:46" x14ac:dyDescent="0.2">
      <c r="B89" s="28"/>
      <c r="D89" t="s">
        <v>19</v>
      </c>
      <c r="E89" s="14">
        <f t="shared" ref="E89:L89" si="125">MAX(E43,E25,E20,E26,E27)</f>
        <v>21.599999999999998</v>
      </c>
      <c r="F89" s="14">
        <f t="shared" si="125"/>
        <v>16.059479553903344</v>
      </c>
      <c r="G89" s="14">
        <f t="shared" si="125"/>
        <v>12.781065088757398</v>
      </c>
      <c r="H89" s="14">
        <f t="shared" si="125"/>
        <v>10.614250614250615</v>
      </c>
      <c r="I89" s="14">
        <f t="shared" si="125"/>
        <v>9.0756302521008401</v>
      </c>
      <c r="J89" s="14">
        <f t="shared" si="125"/>
        <v>7.9266055045871555</v>
      </c>
      <c r="K89" s="14">
        <f t="shared" si="125"/>
        <v>7.0358306188925086</v>
      </c>
      <c r="L89" s="14">
        <f t="shared" si="125"/>
        <v>6.3250366032210836</v>
      </c>
      <c r="M89" s="14">
        <f>MAX(M43,M25,M20,M26,M27)</f>
        <v>5.7446808510638299</v>
      </c>
      <c r="N89" s="14">
        <f>MAX(N43,N25,N20,N26,N27)</f>
        <v>4.8539325842696623</v>
      </c>
      <c r="O89" s="14">
        <f>MAX(O43,O25,O20,O26,O27)</f>
        <v>4.2023346303501947</v>
      </c>
      <c r="P89" s="14">
        <f>MAX(P43,P25,P20,P26,P27)</f>
        <v>3.8285144566301099</v>
      </c>
      <c r="Q89" s="14">
        <f t="shared" ref="Q89:AB89" si="126">MAX(Q43,Q25,Q20,Q26,Q27)</f>
        <v>3.5820895522388061</v>
      </c>
      <c r="R89" s="14">
        <f t="shared" si="126"/>
        <v>3.173553719008265</v>
      </c>
      <c r="S89" s="14">
        <f t="shared" si="126"/>
        <v>2.8486646884272999</v>
      </c>
      <c r="T89" s="14">
        <f t="shared" si="126"/>
        <v>2.5841184387617768</v>
      </c>
      <c r="U89" s="14">
        <f t="shared" si="126"/>
        <v>2.3645320197044337</v>
      </c>
      <c r="V89" s="14">
        <f t="shared" si="126"/>
        <v>2.1793416572077184</v>
      </c>
      <c r="W89" s="14">
        <f t="shared" si="126"/>
        <v>2.0210526315789474</v>
      </c>
      <c r="X89" s="14">
        <f t="shared" si="126"/>
        <v>1.8842001962708537</v>
      </c>
      <c r="Y89" s="14">
        <f t="shared" si="126"/>
        <v>1.8099630996309966</v>
      </c>
      <c r="Z89" s="14">
        <f t="shared" si="126"/>
        <v>1.7541350022351365</v>
      </c>
      <c r="AA89" s="14">
        <f t="shared" si="126"/>
        <v>1.7016478751084132</v>
      </c>
      <c r="AB89" s="14">
        <f t="shared" si="126"/>
        <v>1.6522105263157898</v>
      </c>
      <c r="AC89" s="14">
        <f>MAX(AC43,AC25,AC20,AC26,AC27)</f>
        <v>1.6055646481178396</v>
      </c>
      <c r="AD89" s="14">
        <f>MAX(AD43,AD25,AD20,AD26,AD27)</f>
        <v>1.561480302427378</v>
      </c>
      <c r="AE89" s="14">
        <f>MAX(AE43,AE25,AE20,AE26,AE27)</f>
        <v>1.519752130131681</v>
      </c>
      <c r="AF89" s="14">
        <f>MAX(AF43,AF25,AF20,AF26,AF27)</f>
        <v>1.4801961523953227</v>
      </c>
      <c r="AG89" s="14">
        <f>MAX(AG43,AG25,AG20,AG26,AG27)</f>
        <v>1.4426470588235296</v>
      </c>
      <c r="AH89" t="s">
        <v>19</v>
      </c>
    </row>
    <row r="90" spans="2:46" x14ac:dyDescent="0.2">
      <c r="B90" s="28"/>
      <c r="D90" t="s">
        <v>20</v>
      </c>
      <c r="E90" s="14">
        <f t="shared" ref="E90:L90" si="127">MAX(E44,E25,,E26,E27,E20,E21)</f>
        <v>21.599999999999998</v>
      </c>
      <c r="F90" s="14">
        <f t="shared" si="127"/>
        <v>16.059479553903344</v>
      </c>
      <c r="G90" s="14">
        <f t="shared" si="127"/>
        <v>12.781065088757398</v>
      </c>
      <c r="H90" s="14">
        <f t="shared" si="127"/>
        <v>10.614250614250615</v>
      </c>
      <c r="I90" s="14">
        <f t="shared" si="127"/>
        <v>9.0756302521008401</v>
      </c>
      <c r="J90" s="14">
        <f t="shared" si="127"/>
        <v>7.9266055045871555</v>
      </c>
      <c r="K90" s="14">
        <f t="shared" si="127"/>
        <v>7.0358306188925086</v>
      </c>
      <c r="L90" s="14">
        <f t="shared" si="127"/>
        <v>6.3250366032210836</v>
      </c>
      <c r="M90" s="14">
        <f>MAX(M44,M25,,M26,M27,M20,M21)</f>
        <v>5.7446808510638299</v>
      </c>
      <c r="N90" s="14">
        <f>MAX(N44,N25,,N26,N27,N20,N21)</f>
        <v>4.8539325842696623</v>
      </c>
      <c r="O90" s="14">
        <f>MAX(O44,O25,,O26,O27,O20,O21)</f>
        <v>4.2023346303501947</v>
      </c>
      <c r="P90" s="14">
        <f>MAX(P44,P25,,P26,P27,P20,P21)</f>
        <v>3.8285144566301099</v>
      </c>
      <c r="Q90" s="14">
        <f t="shared" ref="Q90:AB90" si="128">MAX(Q44,Q25,,Q26,Q27,Q20,Q21)</f>
        <v>3.5820895522388061</v>
      </c>
      <c r="R90" s="14">
        <f t="shared" si="128"/>
        <v>3.173553719008265</v>
      </c>
      <c r="S90" s="14">
        <f t="shared" si="128"/>
        <v>2.8486646884272999</v>
      </c>
      <c r="T90" s="14">
        <f t="shared" si="128"/>
        <v>2.5841184387617768</v>
      </c>
      <c r="U90" s="14">
        <f t="shared" si="128"/>
        <v>2.3645320197044337</v>
      </c>
      <c r="V90" s="14">
        <f t="shared" si="128"/>
        <v>2.1793416572077184</v>
      </c>
      <c r="W90" s="14">
        <f t="shared" si="128"/>
        <v>2.0210526315789474</v>
      </c>
      <c r="X90" s="14">
        <f t="shared" si="128"/>
        <v>1.8961727927245169</v>
      </c>
      <c r="Y90" s="14">
        <f t="shared" si="128"/>
        <v>1.8478581979320534</v>
      </c>
      <c r="Z90" s="14">
        <f t="shared" si="128"/>
        <v>1.8019445444724524</v>
      </c>
      <c r="AA90" s="14">
        <f t="shared" si="128"/>
        <v>1.7582572030920594</v>
      </c>
      <c r="AB90" s="14">
        <f t="shared" si="128"/>
        <v>1.7166380789022302</v>
      </c>
      <c r="AC90" s="14">
        <f>MAX(AC44,AC25,,AC26,AC27,AC20,AC21)</f>
        <v>1.6769436997319036</v>
      </c>
      <c r="AD90" s="14">
        <f>MAX(AD44,AD25,,AD26,AD27,AD20,AD21)</f>
        <v>1.6390435637078287</v>
      </c>
      <c r="AE90" s="14">
        <f>MAX(AE44,AE25,,AE26,AE27,AE20,AE21)</f>
        <v>1.6028187059577195</v>
      </c>
      <c r="AF90" s="14">
        <f>MAX(AF44,AF25,,AF26,AF27,AF20,AF21)</f>
        <v>1.5681604512691949</v>
      </c>
      <c r="AG90" s="14">
        <f>MAX(AG44,AG25,,AG26,AG27,AG20,AG21)</f>
        <v>1.5349693251533745</v>
      </c>
      <c r="AH90" t="s">
        <v>20</v>
      </c>
    </row>
    <row r="91" spans="2:46" x14ac:dyDescent="0.2">
      <c r="B91" s="28"/>
      <c r="D91" t="s">
        <v>21</v>
      </c>
      <c r="E91" s="14">
        <f t="shared" ref="E91:L91" si="129">MAX(E45,E25,E15,E20,E12,E13,E14,E27)</f>
        <v>21.599999999999998</v>
      </c>
      <c r="F91" s="14">
        <f t="shared" si="129"/>
        <v>16.059479553903344</v>
      </c>
      <c r="G91" s="14">
        <f t="shared" si="129"/>
        <v>12.781065088757398</v>
      </c>
      <c r="H91" s="14">
        <f t="shared" si="129"/>
        <v>10.614250614250615</v>
      </c>
      <c r="I91" s="14">
        <f t="shared" si="129"/>
        <v>9.0756302521008401</v>
      </c>
      <c r="J91" s="14">
        <f t="shared" si="129"/>
        <v>7.9266055045871555</v>
      </c>
      <c r="K91" s="14">
        <f t="shared" si="129"/>
        <v>7.0358306188925086</v>
      </c>
      <c r="L91" s="14">
        <f t="shared" si="129"/>
        <v>6.3250366032210836</v>
      </c>
      <c r="M91" s="14">
        <f>MAX(M45,M25,M15,M20,M12,M13,M14,M27)</f>
        <v>5.7446808510638299</v>
      </c>
      <c r="N91" s="14">
        <f>MAX(N45,N25,N15,N20,N12,N13,N14,N27)</f>
        <v>4.8539325842696623</v>
      </c>
      <c r="O91" s="14">
        <f>MAX(O45,O25,O15,O20,O12,O13,O14,O27)</f>
        <v>4.2023346303501947</v>
      </c>
      <c r="P91" s="14">
        <f>MAX(P45,P25,P15,P20,P12,P13,P14,P27)</f>
        <v>3.8285144566301099</v>
      </c>
      <c r="Q91" s="14">
        <f t="shared" ref="Q91:AB91" si="130">MAX(Q45,Q25,Q15,Q20,Q12,Q13,Q14,Q27)</f>
        <v>3.5820895522388061</v>
      </c>
      <c r="R91" s="14">
        <f t="shared" si="130"/>
        <v>3.173553719008265</v>
      </c>
      <c r="S91" s="14">
        <f t="shared" si="130"/>
        <v>2.8519195612431445</v>
      </c>
      <c r="T91" s="14">
        <f t="shared" si="130"/>
        <v>2.6827171109200343</v>
      </c>
      <c r="U91" s="14">
        <f t="shared" si="130"/>
        <v>2.5324675324675328</v>
      </c>
      <c r="V91" s="14">
        <f t="shared" si="130"/>
        <v>2.3981552651806304</v>
      </c>
      <c r="W91" s="14">
        <f t="shared" si="130"/>
        <v>2.2773722627737225</v>
      </c>
      <c r="X91" s="14">
        <f t="shared" si="130"/>
        <v>2.1681723419040999</v>
      </c>
      <c r="Y91" s="14">
        <f t="shared" si="130"/>
        <v>2.110245656081486</v>
      </c>
      <c r="Z91" s="14">
        <f t="shared" si="130"/>
        <v>2.0675080716172589</v>
      </c>
      <c r="AA91" s="14">
        <f t="shared" si="130"/>
        <v>2.0264672036823939</v>
      </c>
      <c r="AB91" s="14">
        <f t="shared" si="130"/>
        <v>1.9870239774330045</v>
      </c>
      <c r="AC91" s="14">
        <f>MAX(AC45,AC25,AC15,AC20,AC12,AC13,AC14,AC27)</f>
        <v>1.949086884338683</v>
      </c>
      <c r="AD91" s="14">
        <f>MAX(AD45,AD25,AD15,AD20,AD12,AD13,AD14,AD27)</f>
        <v>1.9125712734184093</v>
      </c>
      <c r="AE91" s="14">
        <f>MAX(AE45,AE25,AE15,AE20,AE12,AE13,AE14,AE27)</f>
        <v>1.8773987206823028</v>
      </c>
      <c r="AF91" s="14">
        <f>MAX(AF45,AF25,AF15,AF20,AF12,AF13,AF14,AF27)</f>
        <v>1.8434964668934837</v>
      </c>
      <c r="AG91" s="14">
        <f>MAX(AG45,AG25,AG15,AG20,AG12,AG13,AG14,AG27)</f>
        <v>1.8107969151670953</v>
      </c>
      <c r="AH91" t="s">
        <v>21</v>
      </c>
    </row>
    <row r="92" spans="2:46" x14ac:dyDescent="0.2">
      <c r="B92" s="28"/>
      <c r="D92" t="s">
        <v>25</v>
      </c>
      <c r="E92" s="14">
        <f t="shared" ref="E92:L92" si="131">MAX(E46,E25,E12,E13,E14,E15,E26,E27)</f>
        <v>19.2</v>
      </c>
      <c r="F92" s="14">
        <f t="shared" si="131"/>
        <v>14.275092936802974</v>
      </c>
      <c r="G92" s="14">
        <f t="shared" si="131"/>
        <v>11.360946745562131</v>
      </c>
      <c r="H92" s="14">
        <f t="shared" si="131"/>
        <v>9.4348894348894348</v>
      </c>
      <c r="I92" s="14">
        <f t="shared" si="131"/>
        <v>8.0672268907563023</v>
      </c>
      <c r="J92" s="14">
        <f t="shared" si="131"/>
        <v>7.045871559633027</v>
      </c>
      <c r="K92" s="14">
        <f t="shared" si="131"/>
        <v>6.2540716612377851</v>
      </c>
      <c r="L92" s="14">
        <f t="shared" si="131"/>
        <v>5.622254758418741</v>
      </c>
      <c r="M92" s="14">
        <f>MAX(M46,M25,M12,M13,M14,M15,M26,M27)</f>
        <v>5.1063829787234045</v>
      </c>
      <c r="N92" s="14">
        <f>MAX(N46,N25,N12,N13,N14,N15,N26,N27)</f>
        <v>4.4393063583815024</v>
      </c>
      <c r="O92" s="14">
        <f>MAX(O46,O25,O12,O13,O14,O15,O26,O27)</f>
        <v>4.1113490364025695</v>
      </c>
      <c r="P92" s="14">
        <f>MAX(P46,P25,P12,P13,P14,P15,P26,P27)</f>
        <v>3.8285144566301099</v>
      </c>
      <c r="Q92" s="14">
        <f t="shared" ref="Q92:AB92" si="132">MAX(Q46,Q25,Q12,Q13,Q14,Q15,Q26,Q27)</f>
        <v>3.5820895522388061</v>
      </c>
      <c r="R92" s="14">
        <f t="shared" si="132"/>
        <v>3.173553719008265</v>
      </c>
      <c r="S92" s="14">
        <f t="shared" si="132"/>
        <v>2.8519195612431445</v>
      </c>
      <c r="T92" s="14">
        <f t="shared" si="132"/>
        <v>2.6827171109200343</v>
      </c>
      <c r="U92" s="14">
        <f t="shared" si="132"/>
        <v>2.5324675324675328</v>
      </c>
      <c r="V92" s="14">
        <f t="shared" si="132"/>
        <v>2.3981552651806304</v>
      </c>
      <c r="W92" s="14">
        <f t="shared" si="132"/>
        <v>2.2773722627737225</v>
      </c>
      <c r="X92" s="14">
        <f t="shared" si="132"/>
        <v>2.1681723419040999</v>
      </c>
      <c r="Y92" s="14">
        <f t="shared" si="132"/>
        <v>2.1206313416009022</v>
      </c>
      <c r="Z92" s="14">
        <f t="shared" si="132"/>
        <v>2.0801769422173075</v>
      </c>
      <c r="AA92" s="14">
        <f t="shared" si="132"/>
        <v>2.0412371134020622</v>
      </c>
      <c r="AB92" s="14">
        <f t="shared" si="132"/>
        <v>2.0037283621837552</v>
      </c>
      <c r="AC92" s="14">
        <f>MAX(AC46,AC25,AC12,AC13,AC14,AC15,AC26,AC27)</f>
        <v>1.9675732217573223</v>
      </c>
      <c r="AD92" s="14">
        <f>MAX(AD46,AD25,AD12,AD13,AD14,AD15,AD26,AD27)</f>
        <v>1.9326997174415621</v>
      </c>
      <c r="AE92" s="14">
        <f>MAX(AE46,AE25,AE12,AE13,AE14,AE15,AE26,AE27)</f>
        <v>1.8990408884401819</v>
      </c>
      <c r="AF92" s="14">
        <f>MAX(AF46,AF25,AF12,AF13,AF14,AF15,AF26,AF27)</f>
        <v>1.8665343587199206</v>
      </c>
      <c r="AG92" s="14">
        <f>MAX(AG46,AG25,AG12,AG13,AG14,AG15,AG26,AG27)</f>
        <v>1.8351219512195125</v>
      </c>
      <c r="AH92" t="s">
        <v>25</v>
      </c>
    </row>
    <row r="93" spans="2:46" x14ac:dyDescent="0.2">
      <c r="B93" s="28"/>
      <c r="D93" t="s">
        <v>26</v>
      </c>
      <c r="E93" s="14">
        <f t="shared" ref="E93:L93" si="133">MAX(E47,E25,E12,E13,E14,E15,E16)</f>
        <v>18.48</v>
      </c>
      <c r="F93" s="14">
        <f t="shared" si="133"/>
        <v>13.739776951672862</v>
      </c>
      <c r="G93" s="14">
        <f t="shared" si="133"/>
        <v>10.934911242603551</v>
      </c>
      <c r="H93" s="14">
        <f t="shared" si="133"/>
        <v>9.0810810810810807</v>
      </c>
      <c r="I93" s="14">
        <f t="shared" si="133"/>
        <v>7.7647058823529411</v>
      </c>
      <c r="J93" s="14">
        <f t="shared" si="133"/>
        <v>6.7816513761467885</v>
      </c>
      <c r="K93" s="14">
        <f t="shared" si="133"/>
        <v>6.019543973941369</v>
      </c>
      <c r="L93" s="14">
        <f t="shared" si="133"/>
        <v>5.4114202049780387</v>
      </c>
      <c r="M93" s="14">
        <f>MAX(M47,M25,M12,M13,M14,M15,M16)</f>
        <v>4.9148936170212769</v>
      </c>
      <c r="N93" s="14">
        <f>MAX(N47,N25,N12,N13,N14,N15,N16)</f>
        <v>4.1528089887640451</v>
      </c>
      <c r="O93" s="14">
        <f>MAX(O47,O25,O12,O13,O14,O15,O16)</f>
        <v>3.595330739299611</v>
      </c>
      <c r="P93" s="14">
        <f>MAX(P47,P25,P12,P13,P14,P15,P16)</f>
        <v>3.4467520989836498</v>
      </c>
      <c r="Q93" s="14">
        <f t="shared" ref="Q93:AB93" si="134">MAX(Q47,Q25,Q12,Q13,Q14,Q15,Q16)</f>
        <v>3.3447684391080617</v>
      </c>
      <c r="R93" s="14">
        <f t="shared" si="134"/>
        <v>3.1578947368421053</v>
      </c>
      <c r="S93" s="14">
        <f t="shared" si="134"/>
        <v>2.9907975460122698</v>
      </c>
      <c r="T93" s="14">
        <f t="shared" si="134"/>
        <v>2.8404952658412235</v>
      </c>
      <c r="U93" s="14">
        <f t="shared" si="134"/>
        <v>2.7045769764216367</v>
      </c>
      <c r="V93" s="14">
        <f t="shared" si="134"/>
        <v>2.5810721376571806</v>
      </c>
      <c r="W93" s="14">
        <f t="shared" si="134"/>
        <v>2.4683544303797467</v>
      </c>
      <c r="X93" s="14">
        <f t="shared" si="134"/>
        <v>2.3650697392359006</v>
      </c>
      <c r="Y93" s="14">
        <f t="shared" si="134"/>
        <v>2.3173862310385065</v>
      </c>
      <c r="Z93" s="14">
        <f t="shared" si="134"/>
        <v>2.2716614240777813</v>
      </c>
      <c r="AA93" s="14">
        <f t="shared" si="134"/>
        <v>2.2277061132922045</v>
      </c>
      <c r="AB93" s="14">
        <f t="shared" si="134"/>
        <v>2.1854195323246222</v>
      </c>
      <c r="AC93" s="14">
        <f>MAX(AC47,AC25,AC12,AC13,AC14,AC15,AC16)</f>
        <v>2.1447084233261338</v>
      </c>
      <c r="AD93" s="14">
        <f>MAX(AD47,AD25,AD12,AD13,AD14,AD15,AD16)</f>
        <v>2.10548635038431</v>
      </c>
      <c r="AE93" s="14">
        <f>MAX(AE47,AE25,AE12,AE13,AE14,AE15,AE16)</f>
        <v>2.0676730869338886</v>
      </c>
      <c r="AF93" s="14">
        <f>MAX(AF47,AF25,AF12,AF13,AF14,AF15,AF16)</f>
        <v>2.0311940680132956</v>
      </c>
      <c r="AG93" s="14">
        <f>MAX(AG47,AG25,AG12,AG13,AG14,AG15,AG16)</f>
        <v>1.9959798994974878</v>
      </c>
      <c r="AH93" t="s">
        <v>26</v>
      </c>
    </row>
    <row r="94" spans="2:46" x14ac:dyDescent="0.2">
      <c r="B94" s="28"/>
      <c r="D94" t="s">
        <v>27</v>
      </c>
      <c r="N94" s="3"/>
      <c r="O94" s="3" t="s">
        <v>102</v>
      </c>
      <c r="P94" s="3"/>
      <c r="Q94" s="3"/>
      <c r="R94" s="14"/>
      <c r="S94" s="14">
        <f>S48</f>
        <v>2.4415437003405223</v>
      </c>
      <c r="T94" s="14">
        <f>T48</f>
        <v>2.3946562760924022</v>
      </c>
      <c r="U94" s="14">
        <f>U48</f>
        <v>2.3495357728017479</v>
      </c>
      <c r="V94" s="14">
        <f t="shared" ref="V94:AA94" si="135">V48</f>
        <v>2.3060841597426962</v>
      </c>
      <c r="W94" s="14">
        <f t="shared" si="135"/>
        <v>2.2642105263157895</v>
      </c>
      <c r="X94" s="14">
        <f t="shared" si="135"/>
        <v>2.2238304471439649</v>
      </c>
      <c r="Y94" s="14">
        <f t="shared" si="135"/>
        <v>2.1848654139156936</v>
      </c>
      <c r="Z94" s="14">
        <f t="shared" si="135"/>
        <v>2.1472423259296232</v>
      </c>
      <c r="AA94" s="14">
        <f t="shared" si="135"/>
        <v>2.1108930323846908</v>
      </c>
      <c r="AB94" s="14">
        <f t="shared" ref="AB94:AG94" si="136">AB48</f>
        <v>2.0757539203860076</v>
      </c>
      <c r="AC94" s="14">
        <f t="shared" si="136"/>
        <v>2.0417655434266733</v>
      </c>
      <c r="AD94" s="14">
        <f t="shared" si="136"/>
        <v>2.0088722857809951</v>
      </c>
      <c r="AE94" s="14">
        <f t="shared" si="136"/>
        <v>1.9770220588235294</v>
      </c>
      <c r="AF94" s="14">
        <f t="shared" si="136"/>
        <v>1.9461660257860212</v>
      </c>
      <c r="AG94" s="14">
        <f t="shared" si="136"/>
        <v>1.916258351893096</v>
      </c>
      <c r="AH94" t="s">
        <v>27</v>
      </c>
    </row>
    <row r="95" spans="2:46" x14ac:dyDescent="0.2">
      <c r="B95" s="28"/>
      <c r="D95" t="s">
        <v>22</v>
      </c>
      <c r="E95" s="14">
        <f t="shared" ref="E95:L95" si="137">MAX(E49,E25,E27,E12,E13,E14,E15,E16,E17,E26,E18)</f>
        <v>19.2</v>
      </c>
      <c r="F95" s="14">
        <f t="shared" si="137"/>
        <v>14.275092936802974</v>
      </c>
      <c r="G95" s="14">
        <f t="shared" si="137"/>
        <v>11.360946745562131</v>
      </c>
      <c r="H95" s="14">
        <f t="shared" si="137"/>
        <v>9.4348894348894348</v>
      </c>
      <c r="I95" s="14">
        <f t="shared" si="137"/>
        <v>8.0672268907563023</v>
      </c>
      <c r="J95" s="14">
        <f t="shared" si="137"/>
        <v>7.045871559633027</v>
      </c>
      <c r="K95" s="14">
        <f t="shared" si="137"/>
        <v>6.2540716612377851</v>
      </c>
      <c r="L95" s="14">
        <f t="shared" si="137"/>
        <v>5.622254758418741</v>
      </c>
      <c r="M95" s="14">
        <f>MAX(M49,M25,M27,M12,M13,M14,M15,M16,M17,M26,M18)</f>
        <v>5.1063829787234045</v>
      </c>
      <c r="N95" s="14">
        <f>MAX(N49,N25,N27,N12,N13,N14,N15,N16,N17,N26,N18)</f>
        <v>4.4393063583815024</v>
      </c>
      <c r="O95" s="14">
        <f>MAX(O49,O25,O27,O12,O13,O14,O15,O16,O17,O26,O18)</f>
        <v>4.1113490364025695</v>
      </c>
      <c r="P95" s="14">
        <f>MAX(P49,P25,P27,P12,P13,P14,P15,P16,P17,P26,P18)</f>
        <v>3.8285144566301099</v>
      </c>
      <c r="Q95" s="14">
        <f t="shared" ref="Q95:AB95" si="138">MAX(Q49,Q25,Q27,Q12,Q13,Q14,Q15,Q16,Q17,Q26,Q18)</f>
        <v>3.5820895522388061</v>
      </c>
      <c r="R95" s="14">
        <f t="shared" si="138"/>
        <v>3.2990936555891239</v>
      </c>
      <c r="S95" s="14">
        <f t="shared" si="138"/>
        <v>3.1670533642691416</v>
      </c>
      <c r="T95" s="14">
        <f t="shared" si="138"/>
        <v>3.0451756832124932</v>
      </c>
      <c r="U95" s="14">
        <f t="shared" si="138"/>
        <v>2.9323308270676693</v>
      </c>
      <c r="V95" s="14">
        <f t="shared" si="138"/>
        <v>2.8275504919730707</v>
      </c>
      <c r="W95" s="14">
        <f t="shared" si="138"/>
        <v>2.73</v>
      </c>
      <c r="X95" s="14">
        <f t="shared" si="138"/>
        <v>2.63895601739971</v>
      </c>
      <c r="Y95" s="14">
        <f t="shared" si="138"/>
        <v>2.5537885874649207</v>
      </c>
      <c r="Z95" s="14">
        <f t="shared" si="138"/>
        <v>2.4739465337562305</v>
      </c>
      <c r="AA95" s="14">
        <f t="shared" si="138"/>
        <v>2.3989455184534272</v>
      </c>
      <c r="AB95" s="14">
        <f t="shared" si="138"/>
        <v>2.3283582089552244</v>
      </c>
      <c r="AC95" s="14">
        <f>MAX(AC49,AC25,AC27,AC12,AC13,AC14,AC15,AC16,AC17,AC26,AC18)</f>
        <v>2.2618061309030653</v>
      </c>
      <c r="AD95" s="14">
        <f>MAX(AD49,AD25,AD27,AD12,AD13,AD14,AD15,AD16,AD17,AD26,AD18)</f>
        <v>2.2009011396766502</v>
      </c>
      <c r="AE95" s="14">
        <f>MAX(AE49,AE25,AE27,AE12,AE13,AE14,AE15,AE16,AE17,AE26,AE18)</f>
        <v>2.1613742842269654</v>
      </c>
      <c r="AF95" s="14">
        <f>MAX(AF49,AF25,AF27,AF12,AF13,AF14,AF15,AF16,AF17,AF26,AF18)</f>
        <v>2.1232421375607262</v>
      </c>
      <c r="AG95" s="14">
        <f>MAX(AG49,AG25,AG27,AG12,AG13,AG14,AG15,AG16,AG17,AG26,AG18)</f>
        <v>2.0864321608040202</v>
      </c>
      <c r="AH95" t="s">
        <v>22</v>
      </c>
    </row>
    <row r="96" spans="2:46" x14ac:dyDescent="0.2">
      <c r="B96" s="28"/>
      <c r="D96" t="s">
        <v>23</v>
      </c>
      <c r="E96" s="14">
        <f t="shared" ref="E96:L96" si="139">MAX(E50,E25,E27,E12,E13,E14,E15,E16,E17,E18,E26,E19)</f>
        <v>19.2</v>
      </c>
      <c r="F96" s="14">
        <f t="shared" si="139"/>
        <v>14.275092936802974</v>
      </c>
      <c r="G96" s="14">
        <f t="shared" si="139"/>
        <v>11.360946745562131</v>
      </c>
      <c r="H96" s="14">
        <f t="shared" si="139"/>
        <v>9.4348894348894348</v>
      </c>
      <c r="I96" s="14">
        <f t="shared" si="139"/>
        <v>8.0672268907563023</v>
      </c>
      <c r="J96" s="14">
        <f t="shared" si="139"/>
        <v>7.045871559633027</v>
      </c>
      <c r="K96" s="14">
        <f t="shared" si="139"/>
        <v>6.2540716612377851</v>
      </c>
      <c r="L96" s="14">
        <f t="shared" si="139"/>
        <v>5.622254758418741</v>
      </c>
      <c r="M96" s="14">
        <f>MAX(M50,M25,M27,M12,M13,M14,M15,M16,M17,M18,M26,M19)</f>
        <v>5.1063829787234045</v>
      </c>
      <c r="N96" s="14">
        <f>MAX(N50,N25,N27,N12,N13,N14,N15,N16,N17,N18,N26,N19)</f>
        <v>4.4393063583815024</v>
      </c>
      <c r="O96" s="14">
        <f>MAX(O50,O25,O27,O12,O13,O14,O15,O16,O17,O18,O26,O19)</f>
        <v>4.1113490364025695</v>
      </c>
      <c r="P96" s="14">
        <f>MAX(P50,P25,P27,P12,P13,P14,P15,P16,P17,P18,P26,P19)</f>
        <v>3.8285144566301099</v>
      </c>
      <c r="Q96" s="14">
        <f t="shared" ref="Q96:AB96" si="140">MAX(Q50,Q25,Q27,Q12,Q13,Q14,Q15,Q16,Q17,Q18,Q26,Q19)</f>
        <v>3.5820895522388061</v>
      </c>
      <c r="R96" s="14">
        <f t="shared" si="140"/>
        <v>3.3458445040214477</v>
      </c>
      <c r="S96" s="14">
        <f t="shared" si="140"/>
        <v>3.2264736297828334</v>
      </c>
      <c r="T96" s="14">
        <f t="shared" si="140"/>
        <v>3.1153270094857715</v>
      </c>
      <c r="U96" s="14">
        <f t="shared" si="140"/>
        <v>3.0115830115830118</v>
      </c>
      <c r="V96" s="14">
        <f t="shared" si="140"/>
        <v>2.9145259224661371</v>
      </c>
      <c r="W96" s="14">
        <f t="shared" si="140"/>
        <v>2.8235294117647056</v>
      </c>
      <c r="X96" s="14">
        <f t="shared" si="140"/>
        <v>2.7380430013163668</v>
      </c>
      <c r="Y96" s="14">
        <f t="shared" si="140"/>
        <v>2.6575809199318567</v>
      </c>
      <c r="Z96" s="14">
        <f t="shared" si="140"/>
        <v>2.5817128671907326</v>
      </c>
      <c r="AA96" s="14">
        <f t="shared" si="140"/>
        <v>2.5100563153660502</v>
      </c>
      <c r="AB96" s="14">
        <f t="shared" si="140"/>
        <v>2.4422700587084152</v>
      </c>
      <c r="AC96" s="14">
        <f>MAX(AC50,AC25,AC27,AC12,AC13,AC14,AC15,AC16,AC17,AC18,AC26,AC19)</f>
        <v>2.3780487804878048</v>
      </c>
      <c r="AD96" s="14">
        <f>MAX(AD50,AD25,AD27,AD12,AD13,AD14,AD15,AD16,AD17,AD18,AD26,AD19)</f>
        <v>2.3171184552543638</v>
      </c>
      <c r="AE96" s="14">
        <f>MAX(AE50,AE25,AE27,AE12,AE13,AE14,AE15,AE16,AE17,AE18,AE26,AE19)</f>
        <v>2.2592324402606807</v>
      </c>
      <c r="AF96" s="14">
        <f>MAX(AF50,AF25,AF27,AF12,AF13,AF14,AF15,AF16,AF17,AF18,AF26,AF19)</f>
        <v>2.2043193399660277</v>
      </c>
      <c r="AG96" s="14">
        <f>MAX(AG50,AG25,AG27,AG12,AG13,AG14,AG15,AG16,AG17,AG18,AG26,AG19)</f>
        <v>2.1680190930787591</v>
      </c>
      <c r="AH96" t="s">
        <v>23</v>
      </c>
      <c r="AI96" s="7"/>
      <c r="AJ96" s="7"/>
      <c r="AK96" s="7"/>
      <c r="AL96" s="7"/>
      <c r="AM96" s="7"/>
      <c r="AN96" s="7"/>
      <c r="AO96" s="7"/>
      <c r="AP96" s="7"/>
      <c r="AQ96" s="7"/>
      <c r="AR96" s="7"/>
      <c r="AS96" s="7"/>
      <c r="AT96" s="7"/>
    </row>
    <row r="97" spans="2:46" x14ac:dyDescent="0.2">
      <c r="B97" s="28"/>
      <c r="D97" t="s">
        <v>24</v>
      </c>
      <c r="E97" s="14">
        <f t="shared" ref="E97:L97" si="141">MAX(E51,E20,E28,E12,E13,E14,E15,E16,E17,E19,E26,E18)</f>
        <v>21.599999999999998</v>
      </c>
      <c r="F97" s="14">
        <f t="shared" si="141"/>
        <v>16.059479553903344</v>
      </c>
      <c r="G97" s="14">
        <f t="shared" si="141"/>
        <v>12.781065088757398</v>
      </c>
      <c r="H97" s="14">
        <f t="shared" si="141"/>
        <v>10.614250614250615</v>
      </c>
      <c r="I97" s="14">
        <f t="shared" si="141"/>
        <v>9.0756302521008401</v>
      </c>
      <c r="J97" s="14">
        <f t="shared" si="141"/>
        <v>7.9266055045871555</v>
      </c>
      <c r="K97" s="14">
        <f t="shared" si="141"/>
        <v>7.0358306188925086</v>
      </c>
      <c r="L97" s="14">
        <f t="shared" si="141"/>
        <v>6.3250366032210836</v>
      </c>
      <c r="M97" s="14">
        <f>MAX(M51,M20,M28,M12,M13,M14,M15,M16,M17,M19,M26,M18)</f>
        <v>5.7446808510638299</v>
      </c>
      <c r="N97" s="14">
        <f>MAX(N51,N20,N28,N12,N13,N14,N15,N16,N17,N19,N26,N18)</f>
        <v>4.8539325842696623</v>
      </c>
      <c r="O97" s="14">
        <f>MAX(O51,O20,O28,O12,O13,O14,O15,O16,O17,O19,O26,O18)</f>
        <v>4.2023346303501947</v>
      </c>
      <c r="P97" s="14">
        <f>MAX(P51,P20,P28,P12,P13,P14,P15,P16,P17,P19,P26,P18)</f>
        <v>3.7049742710120075</v>
      </c>
      <c r="Q97" s="14">
        <f t="shared" ref="Q97:AB97" si="142">MAX(Q51,Q20,Q28,Q12,Q13,Q14,Q15,Q16,Q17,Q19,Q26,Q18)</f>
        <v>3.4743875278396437</v>
      </c>
      <c r="R97" s="14">
        <f t="shared" si="142"/>
        <v>3.3458445040214477</v>
      </c>
      <c r="S97" s="14">
        <f t="shared" si="142"/>
        <v>3.2264736297828334</v>
      </c>
      <c r="T97" s="14">
        <f t="shared" si="142"/>
        <v>3.1153270094857715</v>
      </c>
      <c r="U97" s="14">
        <f t="shared" si="142"/>
        <v>3.0115830115830118</v>
      </c>
      <c r="V97" s="14">
        <f t="shared" si="142"/>
        <v>2.9145259224661371</v>
      </c>
      <c r="W97" s="14">
        <f t="shared" si="142"/>
        <v>2.8235294117647056</v>
      </c>
      <c r="X97" s="14">
        <f t="shared" si="142"/>
        <v>2.7380430013163668</v>
      </c>
      <c r="Y97" s="14">
        <f t="shared" si="142"/>
        <v>2.6575809199318567</v>
      </c>
      <c r="Z97" s="14">
        <f t="shared" si="142"/>
        <v>2.5817128671907326</v>
      </c>
      <c r="AA97" s="14">
        <f t="shared" si="142"/>
        <v>2.5100563153660502</v>
      </c>
      <c r="AB97" s="14">
        <f t="shared" si="142"/>
        <v>2.4422700587084152</v>
      </c>
      <c r="AC97" s="14">
        <f>MAX(AC51,AC20,AC28,AC12,AC13,AC14,AC15,AC16,AC17,AC19,AC26,AC18)</f>
        <v>2.3780487804878048</v>
      </c>
      <c r="AD97" s="14">
        <f>MAX(AD51,AD20,AD28,AD12,AD13,AD14,AD15,AD16,AD17,AD19,AD26,AD18)</f>
        <v>2.3171184552543638</v>
      </c>
      <c r="AE97" s="14">
        <f>MAX(AE51,AE20,AE28,AE12,AE13,AE14,AE15,AE16,AE17,AE19,AE26,AE18)</f>
        <v>2.2592324402606807</v>
      </c>
      <c r="AF97" s="14">
        <f>MAX(AF51,AF20,AF28,AF12,AF13,AF14,AF15,AF16,AF17,AF19,AF26,AF18)</f>
        <v>2.2041681384669731</v>
      </c>
      <c r="AG97" s="14">
        <f>MAX(AG51,AG20,AG28,AG12,AG13,AG14,AG15,AG16,AG17,AG19,AG26,AG18)</f>
        <v>2.1517241379310348</v>
      </c>
      <c r="AH97" t="s">
        <v>24</v>
      </c>
      <c r="AI97" s="7"/>
      <c r="AJ97" s="7"/>
      <c r="AK97" s="7"/>
      <c r="AL97" s="7"/>
      <c r="AM97" s="7"/>
      <c r="AN97" s="7"/>
      <c r="AO97" s="7"/>
      <c r="AP97" s="7"/>
      <c r="AQ97" s="7"/>
      <c r="AR97" s="7"/>
      <c r="AS97" s="7"/>
      <c r="AT97" s="7"/>
    </row>
    <row r="98" spans="2:46" x14ac:dyDescent="0.2">
      <c r="B98" s="28"/>
      <c r="D98" t="s">
        <v>35</v>
      </c>
      <c r="E98" s="14"/>
      <c r="F98" s="14"/>
      <c r="G98" s="14"/>
      <c r="H98" s="14"/>
      <c r="I98" s="14"/>
      <c r="J98" s="14"/>
      <c r="K98" s="14"/>
      <c r="L98" s="14"/>
      <c r="M98" s="14"/>
      <c r="N98" s="14"/>
      <c r="O98" s="3" t="s">
        <v>102</v>
      </c>
      <c r="P98" s="14"/>
      <c r="Q98" s="14"/>
      <c r="R98" s="14"/>
      <c r="S98" s="14">
        <f>S60</f>
        <v>1.4774281805745553</v>
      </c>
      <c r="T98" s="14">
        <f>T60</f>
        <v>1.4433678583361176</v>
      </c>
      <c r="U98" s="14">
        <f>U60</f>
        <v>1.410842586544742</v>
      </c>
      <c r="V98" s="14">
        <f t="shared" ref="V98:AB98" si="143">V60</f>
        <v>1.3797508783136376</v>
      </c>
      <c r="W98" s="14">
        <f t="shared" si="143"/>
        <v>1.3499999999999999</v>
      </c>
      <c r="X98" s="14">
        <f t="shared" si="143"/>
        <v>1.3215050474151115</v>
      </c>
      <c r="Y98" s="14">
        <f t="shared" si="143"/>
        <v>1.2941881366087478</v>
      </c>
      <c r="Z98" s="14">
        <f t="shared" si="143"/>
        <v>1.2679776929850308</v>
      </c>
      <c r="AA98" s="14">
        <f t="shared" si="143"/>
        <v>1.2428078250863062</v>
      </c>
      <c r="AB98" s="14">
        <f t="shared" si="143"/>
        <v>1.2186177715091679</v>
      </c>
      <c r="AC98" s="14">
        <f>AC60</f>
        <v>1.1953514111787493</v>
      </c>
      <c r="AD98" s="14">
        <f>AD60</f>
        <v>1.1729568286722782</v>
      </c>
      <c r="AE98" s="14">
        <f>AE60</f>
        <v>1.1513859275053304</v>
      </c>
      <c r="AF98" s="14">
        <f>AF60</f>
        <v>1.1305940853179797</v>
      </c>
      <c r="AG98" s="14">
        <f>AG60</f>
        <v>1.1105398457583548</v>
      </c>
      <c r="AH98" t="s">
        <v>35</v>
      </c>
    </row>
    <row r="99" spans="2:46" x14ac:dyDescent="0.2">
      <c r="B99" s="28"/>
      <c r="M99" s="14"/>
      <c r="N99" s="14"/>
      <c r="O99" s="14"/>
      <c r="P99" s="14"/>
      <c r="Q99" s="14"/>
      <c r="R99" s="14"/>
      <c r="S99" s="14"/>
      <c r="T99" s="14"/>
      <c r="U99" s="14"/>
      <c r="V99" s="14"/>
      <c r="W99" s="14"/>
      <c r="X99" s="14"/>
      <c r="Y99" s="14"/>
      <c r="Z99" s="14"/>
      <c r="AA99" s="14"/>
      <c r="AB99" s="14"/>
      <c r="AC99" s="14"/>
      <c r="AD99" s="14"/>
      <c r="AE99" s="14"/>
      <c r="AF99" s="14"/>
      <c r="AG99" s="14"/>
    </row>
    <row r="100" spans="2:46" x14ac:dyDescent="0.2">
      <c r="B100" s="28"/>
      <c r="E100" s="3">
        <f t="shared" ref="E100:AF100" si="144">MAX(E85:E98)</f>
        <v>21.599999999999998</v>
      </c>
      <c r="F100" s="3">
        <f t="shared" si="144"/>
        <v>16.059479553903344</v>
      </c>
      <c r="G100" s="3">
        <f t="shared" si="144"/>
        <v>12.781065088757398</v>
      </c>
      <c r="H100" s="3">
        <f t="shared" si="144"/>
        <v>10.614250614250615</v>
      </c>
      <c r="I100" s="3">
        <f t="shared" si="144"/>
        <v>9.0756302521008401</v>
      </c>
      <c r="J100" s="3">
        <f t="shared" si="144"/>
        <v>7.9266055045871555</v>
      </c>
      <c r="K100" s="3">
        <f t="shared" si="144"/>
        <v>7.0358306188925086</v>
      </c>
      <c r="L100" s="3">
        <f t="shared" si="144"/>
        <v>6.3250366032210836</v>
      </c>
      <c r="M100" s="3">
        <f t="shared" si="144"/>
        <v>5.7446808510638299</v>
      </c>
      <c r="N100" s="3">
        <f t="shared" si="144"/>
        <v>4.8539325842696623</v>
      </c>
      <c r="O100" s="3">
        <f t="shared" si="144"/>
        <v>4.2023346303501947</v>
      </c>
      <c r="P100" s="3">
        <f t="shared" si="144"/>
        <v>3.8285144566301099</v>
      </c>
      <c r="Q100" s="3">
        <f t="shared" si="144"/>
        <v>3.5820895522388061</v>
      </c>
      <c r="R100" s="3">
        <f t="shared" si="144"/>
        <v>3.3458445040214477</v>
      </c>
      <c r="S100" s="3">
        <f t="shared" si="144"/>
        <v>3.2264736297828334</v>
      </c>
      <c r="T100" s="3">
        <f t="shared" si="144"/>
        <v>3.1153270094857715</v>
      </c>
      <c r="U100" s="3">
        <f t="shared" si="144"/>
        <v>3.0115830115830118</v>
      </c>
      <c r="V100" s="3">
        <f t="shared" si="144"/>
        <v>2.9145259224661371</v>
      </c>
      <c r="W100" s="3">
        <f t="shared" si="144"/>
        <v>2.8235294117647056</v>
      </c>
      <c r="X100" s="3">
        <f t="shared" si="144"/>
        <v>2.7380430013163668</v>
      </c>
      <c r="Y100" s="3">
        <f t="shared" si="144"/>
        <v>2.6575809199318567</v>
      </c>
      <c r="Z100" s="3">
        <f t="shared" si="144"/>
        <v>2.5817128671907326</v>
      </c>
      <c r="AA100" s="3">
        <f t="shared" si="144"/>
        <v>2.5100563153660502</v>
      </c>
      <c r="AB100" s="3">
        <f t="shared" si="144"/>
        <v>2.4422700587084152</v>
      </c>
      <c r="AC100" s="3">
        <f t="shared" si="144"/>
        <v>2.3780487804878048</v>
      </c>
      <c r="AD100" s="3">
        <f t="shared" si="144"/>
        <v>2.3171184552543638</v>
      </c>
      <c r="AE100" s="3">
        <f t="shared" si="144"/>
        <v>2.2592324402606807</v>
      </c>
      <c r="AF100" s="3">
        <f t="shared" si="144"/>
        <v>2.2043193399660277</v>
      </c>
      <c r="AG100" s="3">
        <f>MAX(AG85:AG98)</f>
        <v>2.1680190930787591</v>
      </c>
    </row>
    <row r="101" spans="2:46" x14ac:dyDescent="0.2">
      <c r="B101" s="28"/>
      <c r="E101" s="132" t="str">
        <f>VLOOKUP(E100,E85:$AH$98,E102,FALSE)</f>
        <v>Truck 6</v>
      </c>
      <c r="F101" s="132" t="str">
        <f>VLOOKUP(F100,F85:$AH$98,F102,FALSE)</f>
        <v>Truck 6</v>
      </c>
      <c r="G101" s="132" t="str">
        <f>VLOOKUP(G100,G85:$AH$98,G102,FALSE)</f>
        <v>Truck 6</v>
      </c>
      <c r="H101" s="132" t="str">
        <f>VLOOKUP(H100,H85:$AH$98,H102,FALSE)</f>
        <v>Truck 6</v>
      </c>
      <c r="I101" s="132" t="str">
        <f>VLOOKUP(I100,I85:$AH$98,I102,FALSE)</f>
        <v>Truck 6</v>
      </c>
      <c r="J101" s="132" t="str">
        <f>VLOOKUP(J100,J85:$AH$98,J102,FALSE)</f>
        <v>Truck 6</v>
      </c>
      <c r="K101" s="132" t="str">
        <f>VLOOKUP(K100,K85:$AH$98,K102,FALSE)</f>
        <v>Truck 6</v>
      </c>
      <c r="L101" s="132" t="str">
        <f>VLOOKUP(L100,L85:$AH$98,L102,FALSE)</f>
        <v>Truck 6</v>
      </c>
      <c r="M101" s="71" t="str">
        <f>VLOOKUP(M100,M85:$AH$98,M102,FALSE)</f>
        <v>Truck 6</v>
      </c>
      <c r="N101" s="71" t="str">
        <f>VLOOKUP(N100,N85:$AH$98,N102,FALSE)</f>
        <v>Truck 6</v>
      </c>
      <c r="O101" s="71" t="str">
        <f>VLOOKUP(O100,O85:$AH$98,O102,FALSE)</f>
        <v>Truck 6</v>
      </c>
      <c r="P101" s="71" t="str">
        <f>VLOOKUP(P100,P85:$AH$98,P102,FALSE)</f>
        <v>Truck 6</v>
      </c>
      <c r="Q101" s="71" t="str">
        <f>VLOOKUP(Q100,Q85:$AH$98,Q102,FALSE)</f>
        <v>Truck 6</v>
      </c>
      <c r="R101" s="71" t="str">
        <f>VLOOKUP(R100,R85:$AH$98,R102,FALSE)</f>
        <v>Truck 17</v>
      </c>
      <c r="S101" s="71" t="str">
        <f>VLOOKUP(S100,S85:$AH$98,S102,FALSE)</f>
        <v>Truck 17</v>
      </c>
      <c r="T101" s="71" t="str">
        <f>VLOOKUP(T100,T85:$AH$98,T102,FALSE)</f>
        <v>Truck 17</v>
      </c>
      <c r="U101" s="71" t="str">
        <f>VLOOKUP(U100,U85:$AH$98,U102,FALSE)</f>
        <v>Truck 17</v>
      </c>
      <c r="V101" s="71" t="str">
        <f>VLOOKUP(V100,V85:$AH$98,V102,FALSE)</f>
        <v>Truck 17</v>
      </c>
      <c r="W101" s="71" t="str">
        <f>VLOOKUP(W100,W85:$AH$98,W102,FALSE)</f>
        <v>Truck 17</v>
      </c>
      <c r="X101" s="71" t="str">
        <f>VLOOKUP(X100,X85:$AH$98,X102,FALSE)</f>
        <v>Truck 17</v>
      </c>
      <c r="Y101" s="71" t="str">
        <f>VLOOKUP(Y100,Y85:$AH$98,Y102,FALSE)</f>
        <v>Truck 17</v>
      </c>
      <c r="Z101" s="71" t="str">
        <f>VLOOKUP(Z100,Z85:$AH$98,Z102,FALSE)</f>
        <v>Truck 17</v>
      </c>
      <c r="AA101" s="71" t="str">
        <f>VLOOKUP(AA100,AA85:$AH$98,AA102,FALSE)</f>
        <v>Truck 17</v>
      </c>
      <c r="AB101" s="64" t="str">
        <f>VLOOKUP(AB100,AB85:$AH$98,AB102,FALSE)</f>
        <v>Truck 17</v>
      </c>
      <c r="AC101" s="132" t="str">
        <f>VLOOKUP(AC100,AC85:$AH$98,AC102,FALSE)</f>
        <v>Truck 17</v>
      </c>
      <c r="AD101" s="132" t="str">
        <f>VLOOKUP(AD100,AD85:$AH$98,AD102,FALSE)</f>
        <v>Truck 17</v>
      </c>
      <c r="AE101" s="132" t="str">
        <f>VLOOKUP(AE100,AE85:$AH$98,AE102,FALSE)</f>
        <v>Truck 17</v>
      </c>
      <c r="AF101" s="132" t="str">
        <f>VLOOKUP(AF100,AF85:$AH$98,AF102,FALSE)</f>
        <v>Truck 17</v>
      </c>
      <c r="AG101" s="132" t="str">
        <f>VLOOKUP(AG100,AG85:$AH$98,AG102,FALSE)</f>
        <v>Truck 17</v>
      </c>
    </row>
    <row r="102" spans="2:46" x14ac:dyDescent="0.2">
      <c r="B102" s="28"/>
      <c r="E102" s="132">
        <f t="shared" ref="E102:AF102" si="145">E81</f>
        <v>30</v>
      </c>
      <c r="F102" s="132">
        <f t="shared" si="145"/>
        <v>29</v>
      </c>
      <c r="G102" s="132">
        <f t="shared" si="145"/>
        <v>28</v>
      </c>
      <c r="H102" s="132">
        <f t="shared" si="145"/>
        <v>27</v>
      </c>
      <c r="I102" s="132">
        <f t="shared" si="145"/>
        <v>26</v>
      </c>
      <c r="J102" s="132">
        <f t="shared" si="145"/>
        <v>25</v>
      </c>
      <c r="K102" s="132">
        <f t="shared" si="145"/>
        <v>24</v>
      </c>
      <c r="L102" s="132">
        <f t="shared" si="145"/>
        <v>23</v>
      </c>
      <c r="M102" s="132">
        <f t="shared" si="145"/>
        <v>22</v>
      </c>
      <c r="N102" s="132">
        <f t="shared" si="145"/>
        <v>21</v>
      </c>
      <c r="O102" s="132">
        <f t="shared" si="145"/>
        <v>20</v>
      </c>
      <c r="P102" s="132">
        <f t="shared" si="145"/>
        <v>19</v>
      </c>
      <c r="Q102" s="132">
        <f t="shared" si="145"/>
        <v>18</v>
      </c>
      <c r="R102" s="132">
        <f t="shared" si="145"/>
        <v>17</v>
      </c>
      <c r="S102" s="132">
        <f t="shared" si="145"/>
        <v>16</v>
      </c>
      <c r="T102" s="132">
        <f t="shared" si="145"/>
        <v>15</v>
      </c>
      <c r="U102" s="132">
        <f t="shared" si="145"/>
        <v>14</v>
      </c>
      <c r="V102" s="132">
        <f t="shared" si="145"/>
        <v>13</v>
      </c>
      <c r="W102" s="132">
        <f t="shared" si="145"/>
        <v>12</v>
      </c>
      <c r="X102" s="132">
        <f t="shared" si="145"/>
        <v>11</v>
      </c>
      <c r="Y102" s="132">
        <f t="shared" si="145"/>
        <v>10</v>
      </c>
      <c r="Z102" s="132">
        <f t="shared" si="145"/>
        <v>9</v>
      </c>
      <c r="AA102" s="132">
        <f t="shared" si="145"/>
        <v>8</v>
      </c>
      <c r="AB102" s="132">
        <f t="shared" si="145"/>
        <v>7</v>
      </c>
      <c r="AC102" s="132">
        <f t="shared" si="145"/>
        <v>6</v>
      </c>
      <c r="AD102" s="132">
        <f t="shared" si="145"/>
        <v>5</v>
      </c>
      <c r="AE102" s="132">
        <f t="shared" si="145"/>
        <v>4</v>
      </c>
      <c r="AF102" s="132">
        <f t="shared" si="145"/>
        <v>3</v>
      </c>
      <c r="AG102" s="132">
        <f>AG81</f>
        <v>2</v>
      </c>
    </row>
    <row r="103" spans="2:46" x14ac:dyDescent="0.2">
      <c r="B103" s="28"/>
      <c r="D103" s="298" t="s">
        <v>40</v>
      </c>
      <c r="E103" s="298"/>
      <c r="F103" s="298"/>
      <c r="G103" s="298"/>
      <c r="H103" s="298"/>
      <c r="I103" s="298"/>
      <c r="J103" s="298"/>
      <c r="K103" s="298"/>
      <c r="L103" s="298"/>
      <c r="M103" s="298"/>
      <c r="N103" s="14"/>
      <c r="O103" s="14"/>
      <c r="P103" s="14"/>
      <c r="Q103" s="14"/>
      <c r="R103" s="14"/>
      <c r="S103" s="14"/>
      <c r="T103" s="14"/>
      <c r="U103" s="14"/>
      <c r="V103" s="14"/>
      <c r="W103" s="14"/>
      <c r="X103" s="14"/>
      <c r="Y103" s="14"/>
      <c r="Z103" s="14"/>
      <c r="AA103" s="14"/>
      <c r="AB103" s="14"/>
      <c r="AC103" s="14"/>
      <c r="AD103" s="14"/>
      <c r="AE103" s="14"/>
      <c r="AF103" s="14"/>
      <c r="AG103" s="14"/>
    </row>
    <row r="104" spans="2:46" x14ac:dyDescent="0.2">
      <c r="B104" s="28"/>
      <c r="M104" s="14"/>
      <c r="N104" s="14"/>
      <c r="O104" s="14"/>
      <c r="P104" s="14"/>
      <c r="Q104" s="14"/>
      <c r="R104" s="14"/>
      <c r="S104" s="14"/>
      <c r="T104" s="14"/>
      <c r="U104" s="14"/>
      <c r="V104" s="14"/>
      <c r="W104" s="14"/>
      <c r="X104" s="14"/>
      <c r="Y104" s="14"/>
      <c r="Z104" s="14"/>
      <c r="AA104" s="14"/>
      <c r="AB104" s="14"/>
      <c r="AC104" s="14"/>
      <c r="AD104" s="14"/>
      <c r="AE104" s="14"/>
      <c r="AF104" s="14"/>
      <c r="AG104" s="14"/>
    </row>
    <row r="105" spans="2:46" x14ac:dyDescent="0.2">
      <c r="B105" s="28"/>
      <c r="D105" t="s">
        <v>28</v>
      </c>
      <c r="E105" s="14">
        <f t="shared" ref="E105:L105" si="146">MAX(E52,E27,E12,E13,E26,E25,E20)</f>
        <v>21.599999999999998</v>
      </c>
      <c r="F105" s="14">
        <f t="shared" si="146"/>
        <v>16.059479553903344</v>
      </c>
      <c r="G105" s="14">
        <f t="shared" si="146"/>
        <v>12.781065088757398</v>
      </c>
      <c r="H105" s="14">
        <f t="shared" si="146"/>
        <v>10.614250614250615</v>
      </c>
      <c r="I105" s="14">
        <f t="shared" si="146"/>
        <v>9.0756302521008401</v>
      </c>
      <c r="J105" s="14">
        <f t="shared" si="146"/>
        <v>7.9266055045871555</v>
      </c>
      <c r="K105" s="14">
        <f t="shared" si="146"/>
        <v>7.0358306188925086</v>
      </c>
      <c r="L105" s="14">
        <f t="shared" si="146"/>
        <v>6.3250366032210836</v>
      </c>
      <c r="M105" s="14">
        <f>MAX(M52,M27,M12,M13,M26,M25,M20)</f>
        <v>5.7446808510638299</v>
      </c>
      <c r="N105" s="14">
        <f t="shared" ref="N105:AB105" si="147">MAX(N52,N27,N12,N13,N26,N25,N20)</f>
        <v>4.8539325842696623</v>
      </c>
      <c r="O105" s="14">
        <f t="shared" si="147"/>
        <v>4.2023346303501947</v>
      </c>
      <c r="P105" s="14">
        <f t="shared" si="147"/>
        <v>3.8285144566301099</v>
      </c>
      <c r="Q105" s="14">
        <f t="shared" si="147"/>
        <v>3.5820895522388061</v>
      </c>
      <c r="R105" s="14">
        <f t="shared" si="147"/>
        <v>3.173553719008265</v>
      </c>
      <c r="S105" s="14">
        <f t="shared" si="147"/>
        <v>2.8486646884272999</v>
      </c>
      <c r="T105" s="14">
        <f t="shared" si="147"/>
        <v>2.5841184387617768</v>
      </c>
      <c r="U105" s="14">
        <f t="shared" si="147"/>
        <v>2.3645320197044337</v>
      </c>
      <c r="V105" s="14">
        <f t="shared" si="147"/>
        <v>2.1793416572077184</v>
      </c>
      <c r="W105" s="14">
        <f t="shared" si="147"/>
        <v>2.0210526315789474</v>
      </c>
      <c r="X105" s="14">
        <f t="shared" si="147"/>
        <v>1.9572103362045012</v>
      </c>
      <c r="Y105" s="14">
        <f t="shared" si="147"/>
        <v>1.9203925845147221</v>
      </c>
      <c r="Z105" s="14">
        <f t="shared" si="147"/>
        <v>1.884934439389885</v>
      </c>
      <c r="AA105" s="14">
        <f t="shared" si="147"/>
        <v>1.8507619548081977</v>
      </c>
      <c r="AB105" s="14">
        <f t="shared" si="147"/>
        <v>1.8178064516129036</v>
      </c>
      <c r="AC105" s="14">
        <f>MAX(AC52,AC27,AC12,AC13,AC26,AC25,AC20)</f>
        <v>1.7860040567951319</v>
      </c>
      <c r="AD105" s="14">
        <f>MAX(AD52,AD27,AD12,AD13,AD26,AD25,AD20)</f>
        <v>1.7552952903065042</v>
      </c>
      <c r="AE105" s="14">
        <f>MAX(AE52,AE27,AE12,AE13,AE26,AE25,AE20)</f>
        <v>1.7256246937775601</v>
      </c>
      <c r="AF105" s="14">
        <f>MAX(AF52,AF27,AF12,AF13,AF26,AF25,AF20)</f>
        <v>1.69694049626596</v>
      </c>
      <c r="AG105" s="14">
        <f>MAX(AG52,AG27,AG12,AG13,AG26,AG25,AG20)</f>
        <v>1.6691943127962088</v>
      </c>
      <c r="AH105" t="s">
        <v>28</v>
      </c>
    </row>
    <row r="106" spans="2:46" x14ac:dyDescent="0.2">
      <c r="B106" s="28"/>
      <c r="D106" t="s">
        <v>29</v>
      </c>
      <c r="E106" s="14">
        <f>MAX(E53,E25,E20,E21,E22,E23)</f>
        <v>21.599999999999998</v>
      </c>
      <c r="F106" s="14">
        <f t="shared" ref="F106:L106" si="148">MAX(F53,F25,F20,F21,F22,F23)</f>
        <v>16.059479553903344</v>
      </c>
      <c r="G106" s="14">
        <f t="shared" si="148"/>
        <v>12.781065088757398</v>
      </c>
      <c r="H106" s="14">
        <f t="shared" si="148"/>
        <v>10.614250614250615</v>
      </c>
      <c r="I106" s="14">
        <f t="shared" si="148"/>
        <v>9.0756302521008401</v>
      </c>
      <c r="J106" s="14">
        <f t="shared" si="148"/>
        <v>7.9266055045871555</v>
      </c>
      <c r="K106" s="14">
        <f t="shared" si="148"/>
        <v>7.0358306188925086</v>
      </c>
      <c r="L106" s="14">
        <f t="shared" si="148"/>
        <v>6.3250366032210836</v>
      </c>
      <c r="M106" s="14">
        <f>MAX(M53,M25,M20,M21,M22,M23)</f>
        <v>5.7446808510638299</v>
      </c>
      <c r="N106" s="14">
        <f t="shared" ref="N106:AB106" si="149">MAX(N53,N25,N20,N21,N22,N23)</f>
        <v>4.8539325842696623</v>
      </c>
      <c r="O106" s="14">
        <f t="shared" si="149"/>
        <v>4.2023346303501947</v>
      </c>
      <c r="P106" s="14">
        <f t="shared" si="149"/>
        <v>3.7049742710120075</v>
      </c>
      <c r="Q106" s="14">
        <f t="shared" si="149"/>
        <v>3.3128834355828225</v>
      </c>
      <c r="R106" s="14">
        <f t="shared" si="149"/>
        <v>2.7341772151898733</v>
      </c>
      <c r="S106" s="14">
        <f t="shared" si="149"/>
        <v>2.327586206896552</v>
      </c>
      <c r="T106" s="14">
        <f t="shared" si="149"/>
        <v>2.0262664165103192</v>
      </c>
      <c r="U106" s="14">
        <f t="shared" si="149"/>
        <v>1.9441944194419443</v>
      </c>
      <c r="V106" s="14">
        <f t="shared" si="149"/>
        <v>1.8856394587516367</v>
      </c>
      <c r="W106" s="14">
        <f t="shared" si="149"/>
        <v>1.830508474576271</v>
      </c>
      <c r="X106" s="14">
        <f t="shared" si="149"/>
        <v>1.7785096747632769</v>
      </c>
      <c r="Y106" s="14">
        <f t="shared" si="149"/>
        <v>1.7293835068054444</v>
      </c>
      <c r="Z106" s="14">
        <f t="shared" si="149"/>
        <v>1.6878017380109431</v>
      </c>
      <c r="AA106" s="14">
        <f t="shared" si="149"/>
        <v>1.6511335012594461</v>
      </c>
      <c r="AB106" s="14">
        <f t="shared" si="149"/>
        <v>1.6160246533127891</v>
      </c>
      <c r="AC106" s="14">
        <f>MAX(AC53,AC25,AC20,AC21,AC22,AC23)</f>
        <v>1.5823777911888957</v>
      </c>
      <c r="AD106" s="14">
        <f>MAX(AD53,AD25,AD20,AD21,AD22,AD23)</f>
        <v>1.5501034584688149</v>
      </c>
      <c r="AE106" s="14">
        <f>MAX(AE53,AE25,AE20,AE21,AE22,AE23)</f>
        <v>1.5191193511008112</v>
      </c>
      <c r="AF106" s="14">
        <f>MAX(AF53,AF25,AF20,AF21,AF22,AF23)</f>
        <v>1.4893496165861972</v>
      </c>
      <c r="AG106" s="14">
        <f>MAX(AG53,AG25,AG20,AG21,AG22,AG23)</f>
        <v>1.4607242339832871</v>
      </c>
      <c r="AH106" t="s">
        <v>29</v>
      </c>
    </row>
    <row r="107" spans="2:46" x14ac:dyDescent="0.2">
      <c r="B107" s="28"/>
      <c r="D107" t="s">
        <v>30</v>
      </c>
      <c r="E107" s="14">
        <f t="shared" ref="E107:L107" si="150">MAX(E54,E27,E12,E26,E25,E14,E13)</f>
        <v>19.2</v>
      </c>
      <c r="F107" s="14">
        <f t="shared" si="150"/>
        <v>14.275092936802974</v>
      </c>
      <c r="G107" s="14">
        <f t="shared" si="150"/>
        <v>11.360946745562131</v>
      </c>
      <c r="H107" s="14">
        <f t="shared" si="150"/>
        <v>9.4348894348894348</v>
      </c>
      <c r="I107" s="14">
        <f t="shared" si="150"/>
        <v>8.0672268907563023</v>
      </c>
      <c r="J107" s="14">
        <f t="shared" si="150"/>
        <v>7.045871559633027</v>
      </c>
      <c r="K107" s="14">
        <f t="shared" si="150"/>
        <v>6.2540716612377851</v>
      </c>
      <c r="L107" s="14">
        <f t="shared" si="150"/>
        <v>5.622254758418741</v>
      </c>
      <c r="M107" s="14">
        <f>MAX(M54,M27,M12,M26,M25,M14,M13)</f>
        <v>5.1063829787234045</v>
      </c>
      <c r="N107" s="14">
        <f t="shared" ref="N107:AB107" si="151">MAX(N54,N27,N12,N26,N25,N14,N13)</f>
        <v>4.4393063583815024</v>
      </c>
      <c r="O107" s="14">
        <f t="shared" si="151"/>
        <v>4.1113490364025695</v>
      </c>
      <c r="P107" s="14">
        <f t="shared" si="151"/>
        <v>3.8285144566301099</v>
      </c>
      <c r="Q107" s="14">
        <f t="shared" si="151"/>
        <v>3.5820895522388061</v>
      </c>
      <c r="R107" s="14">
        <f t="shared" si="151"/>
        <v>3.173553719008265</v>
      </c>
      <c r="S107" s="14">
        <f t="shared" si="151"/>
        <v>2.8486646884272999</v>
      </c>
      <c r="T107" s="14">
        <f t="shared" si="151"/>
        <v>2.5841184387617768</v>
      </c>
      <c r="U107" s="14">
        <f t="shared" si="151"/>
        <v>2.3645320197044337</v>
      </c>
      <c r="V107" s="14">
        <f t="shared" si="151"/>
        <v>2.2204839892446833</v>
      </c>
      <c r="W107" s="14">
        <f t="shared" si="151"/>
        <v>2.1836538461538462</v>
      </c>
      <c r="X107" s="14">
        <f t="shared" si="151"/>
        <v>2.1480255379522348</v>
      </c>
      <c r="Y107" s="14">
        <f t="shared" si="151"/>
        <v>2.1135411819450911</v>
      </c>
      <c r="Z107" s="14">
        <f t="shared" si="151"/>
        <v>2.0801465536981909</v>
      </c>
      <c r="AA107" s="14">
        <f t="shared" si="151"/>
        <v>2.0477908025247973</v>
      </c>
      <c r="AB107" s="14">
        <f t="shared" si="151"/>
        <v>2.016426193118757</v>
      </c>
      <c r="AC107" s="14">
        <f>MAX(AC54,AC27,AC12,AC26,AC25,AC14,AC13)</f>
        <v>1.9860078705728028</v>
      </c>
      <c r="AD107" s="14">
        <f>MAX(AD54,AD27,AD12,AD26,AD25,AD14,AD13)</f>
        <v>1.9564936463493434</v>
      </c>
      <c r="AE107" s="14">
        <f>MAX(AE54,AE27,AE12,AE26,AE25,AE14,AE13)</f>
        <v>1.9278438030560272</v>
      </c>
      <c r="AF107" s="14">
        <f>MAX(AF54,AF27,AF12,AF26,AF25,AF14,AF13)</f>
        <v>1.9000209161263333</v>
      </c>
      <c r="AG107" s="14">
        <f>MAX(AG54,AG27,AG12,AG26,AG25,AG14,AG13)</f>
        <v>1.8729896907216497</v>
      </c>
      <c r="AH107" t="s">
        <v>30</v>
      </c>
    </row>
    <row r="108" spans="2:46" x14ac:dyDescent="0.2">
      <c r="B108" s="28"/>
      <c r="D108" t="s">
        <v>31</v>
      </c>
      <c r="E108" s="14">
        <f t="shared" ref="E108:L108" si="152">MAX(E55,E25,E27,E15,E20,E21,E12,E14,E26,E13)</f>
        <v>21.599999999999998</v>
      </c>
      <c r="F108" s="14">
        <f t="shared" si="152"/>
        <v>16.059479553903344</v>
      </c>
      <c r="G108" s="14">
        <f t="shared" si="152"/>
        <v>12.781065088757398</v>
      </c>
      <c r="H108" s="14">
        <f t="shared" si="152"/>
        <v>10.614250614250615</v>
      </c>
      <c r="I108" s="14">
        <f t="shared" si="152"/>
        <v>9.0756302521008401</v>
      </c>
      <c r="J108" s="14">
        <f t="shared" si="152"/>
        <v>7.9266055045871555</v>
      </c>
      <c r="K108" s="14">
        <f t="shared" si="152"/>
        <v>7.0358306188925086</v>
      </c>
      <c r="L108" s="14">
        <f t="shared" si="152"/>
        <v>6.3250366032210836</v>
      </c>
      <c r="M108" s="14">
        <f>MAX(M55,M25,M27,M15,M20,M21,M12,M14,M26,M13)</f>
        <v>5.7446808510638299</v>
      </c>
      <c r="N108" s="14">
        <f t="shared" ref="N108:AB108" si="153">MAX(N55,N25,N27,N15,N20,N21,N12,N14,N26,N13)</f>
        <v>4.8539325842696623</v>
      </c>
      <c r="O108" s="14">
        <f t="shared" si="153"/>
        <v>4.2023346303501947</v>
      </c>
      <c r="P108" s="14">
        <f t="shared" si="153"/>
        <v>3.8285144566301099</v>
      </c>
      <c r="Q108" s="14">
        <f t="shared" si="153"/>
        <v>3.5820895522388061</v>
      </c>
      <c r="R108" s="14">
        <f t="shared" si="153"/>
        <v>3.173553719008265</v>
      </c>
      <c r="S108" s="14">
        <f t="shared" si="153"/>
        <v>2.8519195612431445</v>
      </c>
      <c r="T108" s="14">
        <f t="shared" si="153"/>
        <v>2.6827171109200343</v>
      </c>
      <c r="U108" s="14">
        <f t="shared" si="153"/>
        <v>2.5324675324675328</v>
      </c>
      <c r="V108" s="14">
        <f t="shared" si="153"/>
        <v>2.3981552651806304</v>
      </c>
      <c r="W108" s="14">
        <f t="shared" si="153"/>
        <v>2.2773722627737225</v>
      </c>
      <c r="X108" s="14">
        <f t="shared" si="153"/>
        <v>2.1681723419040999</v>
      </c>
      <c r="Y108" s="14">
        <f t="shared" si="153"/>
        <v>2.0924805531547106</v>
      </c>
      <c r="Z108" s="14">
        <f t="shared" si="153"/>
        <v>2.0617415371513732</v>
      </c>
      <c r="AA108" s="14">
        <f t="shared" si="153"/>
        <v>2.0318925723877466</v>
      </c>
      <c r="AB108" s="14">
        <f t="shared" si="153"/>
        <v>2.0028955532574977</v>
      </c>
      <c r="AC108" s="14">
        <f>MAX(AC55,AC25,AC27,AC15,AC20,AC21,AC12,AC14,AC26,AC13)</f>
        <v>1.9747145187601958</v>
      </c>
      <c r="AD108" s="14">
        <f>MAX(AD55,AD25,AD27,AD15,AD20,AD21,AD12,AD14,AD26,AD13)</f>
        <v>1.9473155037200887</v>
      </c>
      <c r="AE108" s="14">
        <f>MAX(AE55,AE25,AE27,AE15,AE20,AE21,AE12,AE14,AE26,AE13)</f>
        <v>1.9206664022213409</v>
      </c>
      <c r="AF108" s="14">
        <f>MAX(AF55,AF25,AF27,AF15,AF20,AF21,AF12,AF14,AF26,AF13)</f>
        <v>1.8947368421052631</v>
      </c>
      <c r="AG108" s="14">
        <f>MAX(AG55,AG25,AG27,AG15,AG20,AG21,AG12,AG14,AG26,AG13)</f>
        <v>1.8694980694980696</v>
      </c>
      <c r="AH108" t="s">
        <v>31</v>
      </c>
    </row>
    <row r="109" spans="2:46" x14ac:dyDescent="0.2">
      <c r="B109" s="28"/>
      <c r="D109" t="s">
        <v>32</v>
      </c>
      <c r="E109" s="14">
        <f t="shared" ref="E109:L109" si="154">MAX(E56,E20,E28,E12,E26,E14,E13)</f>
        <v>21.599999999999998</v>
      </c>
      <c r="F109" s="14">
        <f t="shared" si="154"/>
        <v>16.059479553903344</v>
      </c>
      <c r="G109" s="14">
        <f t="shared" si="154"/>
        <v>12.781065088757398</v>
      </c>
      <c r="H109" s="14">
        <f t="shared" si="154"/>
        <v>10.614250614250615</v>
      </c>
      <c r="I109" s="14">
        <f t="shared" si="154"/>
        <v>9.0756302521008401</v>
      </c>
      <c r="J109" s="14">
        <f t="shared" si="154"/>
        <v>7.9266055045871555</v>
      </c>
      <c r="K109" s="14">
        <f t="shared" si="154"/>
        <v>7.0358306188925086</v>
      </c>
      <c r="L109" s="14">
        <f t="shared" si="154"/>
        <v>6.3250366032210836</v>
      </c>
      <c r="M109" s="14">
        <f>MAX(M56,M20,M28,M12,M26,M14,M13)</f>
        <v>5.7446808510638299</v>
      </c>
      <c r="N109" s="14">
        <f t="shared" ref="N109:AB109" si="155">MAX(N56,N20,N28,N12,N26,N14,N13)</f>
        <v>4.8539325842696623</v>
      </c>
      <c r="O109" s="14">
        <f t="shared" si="155"/>
        <v>4.2023346303501947</v>
      </c>
      <c r="P109" s="14">
        <f t="shared" si="155"/>
        <v>3.7049742710120075</v>
      </c>
      <c r="Q109" s="14">
        <f t="shared" si="155"/>
        <v>3.3922261484098941</v>
      </c>
      <c r="R109" s="14">
        <f t="shared" si="155"/>
        <v>3.0236220472440949</v>
      </c>
      <c r="S109" s="14">
        <f t="shared" si="155"/>
        <v>2.7272727272727275</v>
      </c>
      <c r="T109" s="14">
        <f t="shared" si="155"/>
        <v>2.5716671305315892</v>
      </c>
      <c r="U109" s="14">
        <f t="shared" si="155"/>
        <v>2.523211359912616</v>
      </c>
      <c r="V109" s="14">
        <f t="shared" si="155"/>
        <v>2.4765478424015006</v>
      </c>
      <c r="W109" s="14">
        <f t="shared" si="155"/>
        <v>2.4315789473684211</v>
      </c>
      <c r="X109" s="14">
        <f t="shared" si="155"/>
        <v>2.3882140087878003</v>
      </c>
      <c r="Y109" s="14">
        <f t="shared" si="155"/>
        <v>2.3463687150837993</v>
      </c>
      <c r="Z109" s="14">
        <f t="shared" si="155"/>
        <v>2.305964562016471</v>
      </c>
      <c r="AA109" s="14">
        <f t="shared" si="155"/>
        <v>2.2669283611383708</v>
      </c>
      <c r="AB109" s="14">
        <f t="shared" si="155"/>
        <v>2.2291917973462003</v>
      </c>
      <c r="AC109" s="14">
        <f>MAX(AC56,AC20,AC28,AC12,AC26,AC14,AC13)</f>
        <v>2.1926910299003324</v>
      </c>
      <c r="AD109" s="14">
        <f>MAX(AD56,AD20,AD28,AD12,AD26,AD14,AD13)</f>
        <v>2.1573663320102736</v>
      </c>
      <c r="AE109" s="14">
        <f>MAX(AE56,AE20,AE28,AE12,AE26,AE14,AE13)</f>
        <v>2.1231617647058822</v>
      </c>
      <c r="AF109" s="14">
        <f>MAX(AF56,AF20,AF28,AF12,AF26,AF14,AF13)</f>
        <v>2.0900248812485862</v>
      </c>
      <c r="AG109" s="14">
        <f>MAX(AG56,AG20,AG28,AG12,AG26,AG14,AG13)</f>
        <v>2.0579064587973277</v>
      </c>
      <c r="AH109" t="s">
        <v>32</v>
      </c>
    </row>
    <row r="110" spans="2:46" x14ac:dyDescent="0.2">
      <c r="B110" s="28"/>
      <c r="D110" t="s">
        <v>33</v>
      </c>
      <c r="E110" s="14">
        <f t="shared" ref="E110:L110" si="156">MAX(E57,E20,E21,E22,E23,E26,E24,E28)</f>
        <v>21.599999999999998</v>
      </c>
      <c r="F110" s="14">
        <f t="shared" si="156"/>
        <v>16.059479553903344</v>
      </c>
      <c r="G110" s="14">
        <f t="shared" si="156"/>
        <v>12.781065088757398</v>
      </c>
      <c r="H110" s="14">
        <f t="shared" si="156"/>
        <v>10.614250614250615</v>
      </c>
      <c r="I110" s="14">
        <f t="shared" si="156"/>
        <v>9.0756302521008401</v>
      </c>
      <c r="J110" s="14">
        <f t="shared" si="156"/>
        <v>7.9266055045871555</v>
      </c>
      <c r="K110" s="14">
        <f t="shared" si="156"/>
        <v>7.0358306188925086</v>
      </c>
      <c r="L110" s="14">
        <f t="shared" si="156"/>
        <v>6.3250366032210836</v>
      </c>
      <c r="M110" s="14">
        <f>MAX(M57,M20,M21,M22,M23,M26,M24,M28)</f>
        <v>5.7446808510638299</v>
      </c>
      <c r="N110" s="14">
        <f t="shared" ref="N110:AB110" si="157">MAX(N57,N20,N21,N22,N23,N26,N24,N28)</f>
        <v>4.8539325842696623</v>
      </c>
      <c r="O110" s="14">
        <f t="shared" si="157"/>
        <v>4.2023346303501947</v>
      </c>
      <c r="P110" s="14">
        <f t="shared" si="157"/>
        <v>3.7049742710120075</v>
      </c>
      <c r="Q110" s="14">
        <f t="shared" si="157"/>
        <v>3.3922261484098941</v>
      </c>
      <c r="R110" s="14">
        <f t="shared" si="157"/>
        <v>3.0236220472440949</v>
      </c>
      <c r="S110" s="14">
        <f t="shared" si="157"/>
        <v>2.7272727272727275</v>
      </c>
      <c r="T110" s="14">
        <f t="shared" si="157"/>
        <v>2.4838292367399744</v>
      </c>
      <c r="U110" s="14">
        <f t="shared" si="157"/>
        <v>2.2802850356294537</v>
      </c>
      <c r="V110" s="14">
        <f t="shared" si="157"/>
        <v>2.1075740944017562</v>
      </c>
      <c r="W110" s="14">
        <f t="shared" si="157"/>
        <v>1.9891304347826086</v>
      </c>
      <c r="X110" s="14">
        <f t="shared" si="157"/>
        <v>1.9525206721792479</v>
      </c>
      <c r="Y110" s="14">
        <f t="shared" si="157"/>
        <v>1.9172341540073337</v>
      </c>
      <c r="Z110" s="14">
        <f t="shared" si="157"/>
        <v>1.8832004116285053</v>
      </c>
      <c r="AA110" s="14">
        <f t="shared" si="157"/>
        <v>1.8503538928210312</v>
      </c>
      <c r="AB110" s="14">
        <f t="shared" si="157"/>
        <v>1.818633540372671</v>
      </c>
      <c r="AC110" s="14">
        <f>MAX(AC57,AC20,AC21,AC22,AC23,AC26,AC24,AC28)</f>
        <v>1.7879824132877382</v>
      </c>
      <c r="AD110" s="14">
        <f>MAX(AD57,AD20,AD21,AD22,AD23,AD26,AD24,AD28)</f>
        <v>1.7583473456641847</v>
      </c>
      <c r="AE110" s="14">
        <f>MAX(AE57,AE20,AE21,AE22,AE23,AE26,AE24,AE28)</f>
        <v>1.7296786389413989</v>
      </c>
      <c r="AF110" s="14">
        <f>MAX(AF57,AF20,AF21,AF22,AF23,AF26,AF24,AF28)</f>
        <v>1.701929783771216</v>
      </c>
      <c r="AG110" s="14">
        <f>MAX(AG57,AG20,AG21,AG22,AG23,AG26,AG24,AG28)</f>
        <v>1.6750572082379864</v>
      </c>
      <c r="AH110" t="s">
        <v>33</v>
      </c>
    </row>
    <row r="111" spans="2:46" x14ac:dyDescent="0.2">
      <c r="B111" s="28"/>
      <c r="D111" t="s">
        <v>36</v>
      </c>
      <c r="M111" s="14"/>
      <c r="N111" s="14"/>
      <c r="O111" s="3" t="s">
        <v>102</v>
      </c>
      <c r="P111" s="14"/>
      <c r="Q111" s="14"/>
      <c r="R111" s="14"/>
      <c r="S111" s="14">
        <f>S61</f>
        <v>1.2958963282937366</v>
      </c>
      <c r="T111" s="14">
        <f t="shared" ref="T111:AB111" si="158">T61</f>
        <v>1.2721971905645375</v>
      </c>
      <c r="U111" s="14">
        <f t="shared" si="158"/>
        <v>1.2493492972410203</v>
      </c>
      <c r="V111" s="14">
        <f t="shared" si="158"/>
        <v>1.2273075939657376</v>
      </c>
      <c r="W111" s="14">
        <f t="shared" si="158"/>
        <v>1.206030150753769</v>
      </c>
      <c r="X111" s="14">
        <f t="shared" si="158"/>
        <v>1.1854778957767349</v>
      </c>
      <c r="Y111" s="14">
        <f t="shared" si="158"/>
        <v>1.1656143759106363</v>
      </c>
      <c r="Z111" s="14">
        <f t="shared" si="158"/>
        <v>1.1464055409601146</v>
      </c>
      <c r="AA111" s="14">
        <f t="shared" si="158"/>
        <v>1.1278195488721805</v>
      </c>
      <c r="AB111" s="14">
        <f t="shared" si="158"/>
        <v>1.1098265895953758</v>
      </c>
      <c r="AC111" s="14">
        <f>AC61</f>
        <v>1.0923987255348202</v>
      </c>
      <c r="AD111" s="14">
        <f>AD61</f>
        <v>1.0755097468070804</v>
      </c>
      <c r="AE111" s="14">
        <f>AE61</f>
        <v>1.0591350397175641</v>
      </c>
      <c r="AF111" s="14">
        <f>AF61</f>
        <v>1.0432514670723756</v>
      </c>
      <c r="AG111" s="14">
        <f>AG61</f>
        <v>1.0278372591006424</v>
      </c>
      <c r="AH111" t="s">
        <v>36</v>
      </c>
    </row>
    <row r="112" spans="2:46" x14ac:dyDescent="0.2">
      <c r="B112" s="28"/>
      <c r="M112" s="14"/>
      <c r="N112" s="14"/>
      <c r="O112" s="14"/>
      <c r="P112" s="14"/>
      <c r="Q112" s="14"/>
      <c r="R112" s="14"/>
      <c r="S112" s="14"/>
      <c r="T112" s="14"/>
      <c r="U112" s="14"/>
      <c r="V112" s="14"/>
      <c r="W112" s="14"/>
      <c r="X112" s="14"/>
      <c r="Y112" s="14"/>
      <c r="Z112" s="14"/>
      <c r="AA112" s="14"/>
      <c r="AB112" s="14"/>
      <c r="AC112" s="14"/>
      <c r="AD112" s="14"/>
      <c r="AE112" s="14"/>
      <c r="AF112" s="14"/>
      <c r="AG112" s="14"/>
    </row>
    <row r="113" spans="1:36" x14ac:dyDescent="0.2">
      <c r="B113" s="28"/>
      <c r="E113" s="3">
        <f t="shared" ref="E113:L113" si="159">MAX(E105:E111)</f>
        <v>21.599999999999998</v>
      </c>
      <c r="F113" s="3">
        <f t="shared" si="159"/>
        <v>16.059479553903344</v>
      </c>
      <c r="G113" s="3">
        <f t="shared" si="159"/>
        <v>12.781065088757398</v>
      </c>
      <c r="H113" s="3">
        <f t="shared" si="159"/>
        <v>10.614250614250615</v>
      </c>
      <c r="I113" s="3">
        <f t="shared" si="159"/>
        <v>9.0756302521008401</v>
      </c>
      <c r="J113" s="3">
        <f t="shared" si="159"/>
        <v>7.9266055045871555</v>
      </c>
      <c r="K113" s="3">
        <f t="shared" si="159"/>
        <v>7.0358306188925086</v>
      </c>
      <c r="L113" s="3">
        <f t="shared" si="159"/>
        <v>6.3250366032210836</v>
      </c>
      <c r="M113" s="3">
        <f>MAX(M105:M111)</f>
        <v>5.7446808510638299</v>
      </c>
      <c r="N113" s="3">
        <f t="shared" ref="N113:AB113" si="160">MAX(N105:N111)</f>
        <v>4.8539325842696623</v>
      </c>
      <c r="O113" s="3">
        <f t="shared" si="160"/>
        <v>4.2023346303501947</v>
      </c>
      <c r="P113" s="3">
        <f t="shared" si="160"/>
        <v>3.8285144566301099</v>
      </c>
      <c r="Q113" s="3">
        <f t="shared" si="160"/>
        <v>3.5820895522388061</v>
      </c>
      <c r="R113" s="3">
        <f t="shared" si="160"/>
        <v>3.173553719008265</v>
      </c>
      <c r="S113" s="3">
        <f t="shared" si="160"/>
        <v>2.8519195612431445</v>
      </c>
      <c r="T113" s="3">
        <f t="shared" si="160"/>
        <v>2.6827171109200343</v>
      </c>
      <c r="U113" s="3">
        <f t="shared" si="160"/>
        <v>2.5324675324675328</v>
      </c>
      <c r="V113" s="3">
        <f t="shared" si="160"/>
        <v>2.4765478424015006</v>
      </c>
      <c r="W113" s="3">
        <f t="shared" si="160"/>
        <v>2.4315789473684211</v>
      </c>
      <c r="X113" s="3">
        <f t="shared" si="160"/>
        <v>2.3882140087878003</v>
      </c>
      <c r="Y113" s="3">
        <f t="shared" si="160"/>
        <v>2.3463687150837993</v>
      </c>
      <c r="Z113" s="3">
        <f t="shared" si="160"/>
        <v>2.305964562016471</v>
      </c>
      <c r="AA113" s="3">
        <f t="shared" si="160"/>
        <v>2.2669283611383708</v>
      </c>
      <c r="AB113" s="3">
        <f t="shared" si="160"/>
        <v>2.2291917973462003</v>
      </c>
      <c r="AC113" s="3">
        <f>MAX(AC105:AC111)</f>
        <v>2.1926910299003324</v>
      </c>
      <c r="AD113" s="3">
        <f>MAX(AD105:AD111)</f>
        <v>2.1573663320102736</v>
      </c>
      <c r="AE113" s="3">
        <f>MAX(AE105:AE111)</f>
        <v>2.1231617647058822</v>
      </c>
      <c r="AF113" s="3">
        <f>MAX(AF105:AF111)</f>
        <v>2.0900248812485862</v>
      </c>
      <c r="AG113" s="3">
        <f>MAX(AG105:AG111)</f>
        <v>2.0579064587973277</v>
      </c>
    </row>
    <row r="114" spans="1:36" x14ac:dyDescent="0.2">
      <c r="B114" s="7"/>
      <c r="E114" s="132" t="str">
        <f>VLOOKUP(E113,E105:$AH111,E115,FALSE)</f>
        <v>Truck 19</v>
      </c>
      <c r="F114" s="132" t="str">
        <f>VLOOKUP(F113,F105:$AH111,F115,FALSE)</f>
        <v>Truck 19</v>
      </c>
      <c r="G114" s="132" t="str">
        <f>VLOOKUP(G113,G105:$AH111,G115,FALSE)</f>
        <v>Truck 19</v>
      </c>
      <c r="H114" s="132" t="str">
        <f>VLOOKUP(H113,H105:$AH111,H115,FALSE)</f>
        <v>Truck 19</v>
      </c>
      <c r="I114" s="132" t="str">
        <f>VLOOKUP(I113,I105:$AH111,I115,FALSE)</f>
        <v>Truck 19</v>
      </c>
      <c r="J114" s="132" t="str">
        <f>VLOOKUP(J113,J105:$AH111,J115,FALSE)</f>
        <v>Truck 19</v>
      </c>
      <c r="K114" s="132" t="str">
        <f>VLOOKUP(K113,K105:$AH111,K115,FALSE)</f>
        <v>Truck 19</v>
      </c>
      <c r="L114" s="132" t="str">
        <f>VLOOKUP(L113,L105:$AH111,L115,FALSE)</f>
        <v>Truck 19</v>
      </c>
      <c r="M114" s="71" t="str">
        <f>VLOOKUP(M113,M105:$AH111,M115,FALSE)</f>
        <v>Truck 19</v>
      </c>
      <c r="N114" s="71" t="str">
        <f>VLOOKUP(N113,N105:$AH111,N115,FALSE)</f>
        <v>Truck 19</v>
      </c>
      <c r="O114" s="71" t="str">
        <f>VLOOKUP(O113,O105:$AH111,O115,FALSE)</f>
        <v>Truck 19</v>
      </c>
      <c r="P114" s="71" t="str">
        <f>VLOOKUP(P113,P105:$AH111,P115,FALSE)</f>
        <v>Truck 19</v>
      </c>
      <c r="Q114" s="71" t="str">
        <f>VLOOKUP(Q113,Q105:$AH111,Q115,FALSE)</f>
        <v>Truck 19</v>
      </c>
      <c r="R114" s="71" t="str">
        <f>VLOOKUP(R113,R105:$AH111,R115,FALSE)</f>
        <v>Truck 19</v>
      </c>
      <c r="S114" s="71" t="str">
        <f>VLOOKUP(S113,S105:$AH111,S115,FALSE)</f>
        <v>Truck 22</v>
      </c>
      <c r="T114" s="71" t="str">
        <f>VLOOKUP(T113,T105:$AH111,T115,FALSE)</f>
        <v>Truck 22</v>
      </c>
      <c r="U114" s="71" t="str">
        <f>VLOOKUP(U113,U105:$AH111,U115,FALSE)</f>
        <v>Truck 22</v>
      </c>
      <c r="V114" s="71" t="str">
        <f>VLOOKUP(V113,V105:$AH111,V115,FALSE)</f>
        <v>Truck 23</v>
      </c>
      <c r="W114" s="71" t="str">
        <f>VLOOKUP(W113,W105:$AH111,W115,FALSE)</f>
        <v>Truck 23</v>
      </c>
      <c r="X114" s="71" t="str">
        <f>VLOOKUP(X113,X105:$AH111,X115,FALSE)</f>
        <v>Truck 23</v>
      </c>
      <c r="Y114" s="71" t="str">
        <f>VLOOKUP(Y113,Y105:$AH111,Y115,FALSE)</f>
        <v>Truck 23</v>
      </c>
      <c r="Z114" s="71" t="str">
        <f>VLOOKUP(Z113,Z105:$AH111,Z115,FALSE)</f>
        <v>Truck 23</v>
      </c>
      <c r="AA114" s="71" t="str">
        <f>VLOOKUP(AA113,AA105:$AH111,AA115,FALSE)</f>
        <v>Truck 23</v>
      </c>
      <c r="AB114" s="64" t="str">
        <f>VLOOKUP(AB113,AB105:$AH111,AB115,FALSE)</f>
        <v>Truck 23</v>
      </c>
      <c r="AC114" s="132" t="str">
        <f>VLOOKUP(AC113,AC105:$AH111,AC115,FALSE)</f>
        <v>Truck 23</v>
      </c>
      <c r="AD114" s="132" t="str">
        <f>VLOOKUP(AD113,AD105:$AH111,AD115,FALSE)</f>
        <v>Truck 23</v>
      </c>
      <c r="AE114" s="132" t="str">
        <f>VLOOKUP(AE113,AE105:$AH111,AE115,FALSE)</f>
        <v>Truck 23</v>
      </c>
      <c r="AF114" s="132" t="str">
        <f>VLOOKUP(AF113,AF105:$AH111,AF115,FALSE)</f>
        <v>Truck 23</v>
      </c>
      <c r="AG114" s="132" t="str">
        <f>VLOOKUP(AG113,AG105:$AH111,AG115,FALSE)</f>
        <v>Truck 23</v>
      </c>
    </row>
    <row r="115" spans="1:36" x14ac:dyDescent="0.2">
      <c r="B115" s="7"/>
      <c r="E115" s="132">
        <f t="shared" ref="E115:AF115" si="161">E81</f>
        <v>30</v>
      </c>
      <c r="F115" s="132">
        <f t="shared" si="161"/>
        <v>29</v>
      </c>
      <c r="G115" s="132">
        <f t="shared" si="161"/>
        <v>28</v>
      </c>
      <c r="H115" s="132">
        <f t="shared" si="161"/>
        <v>27</v>
      </c>
      <c r="I115" s="132">
        <f t="shared" si="161"/>
        <v>26</v>
      </c>
      <c r="J115" s="132">
        <f t="shared" si="161"/>
        <v>25</v>
      </c>
      <c r="K115" s="132">
        <f t="shared" si="161"/>
        <v>24</v>
      </c>
      <c r="L115" s="132">
        <f t="shared" si="161"/>
        <v>23</v>
      </c>
      <c r="M115" s="132">
        <f t="shared" si="161"/>
        <v>22</v>
      </c>
      <c r="N115" s="132">
        <f t="shared" si="161"/>
        <v>21</v>
      </c>
      <c r="O115" s="132">
        <f t="shared" si="161"/>
        <v>20</v>
      </c>
      <c r="P115" s="132">
        <f t="shared" si="161"/>
        <v>19</v>
      </c>
      <c r="Q115" s="132">
        <f t="shared" si="161"/>
        <v>18</v>
      </c>
      <c r="R115" s="132">
        <f t="shared" si="161"/>
        <v>17</v>
      </c>
      <c r="S115" s="132">
        <f t="shared" si="161"/>
        <v>16</v>
      </c>
      <c r="T115" s="132">
        <f t="shared" si="161"/>
        <v>15</v>
      </c>
      <c r="U115" s="132">
        <f t="shared" si="161"/>
        <v>14</v>
      </c>
      <c r="V115" s="132">
        <f t="shared" si="161"/>
        <v>13</v>
      </c>
      <c r="W115" s="132">
        <f t="shared" si="161"/>
        <v>12</v>
      </c>
      <c r="X115" s="132">
        <f t="shared" si="161"/>
        <v>11</v>
      </c>
      <c r="Y115" s="132">
        <f t="shared" si="161"/>
        <v>10</v>
      </c>
      <c r="Z115" s="132">
        <f t="shared" si="161"/>
        <v>9</v>
      </c>
      <c r="AA115" s="132">
        <f t="shared" si="161"/>
        <v>8</v>
      </c>
      <c r="AB115" s="132">
        <f t="shared" si="161"/>
        <v>7</v>
      </c>
      <c r="AC115" s="132">
        <f t="shared" si="161"/>
        <v>6</v>
      </c>
      <c r="AD115" s="132">
        <f t="shared" si="161"/>
        <v>5</v>
      </c>
      <c r="AE115" s="132">
        <f t="shared" si="161"/>
        <v>4</v>
      </c>
      <c r="AF115" s="132">
        <f t="shared" si="161"/>
        <v>3</v>
      </c>
      <c r="AG115" s="132">
        <f>AG81</f>
        <v>2</v>
      </c>
    </row>
    <row r="116" spans="1:36" x14ac:dyDescent="0.2">
      <c r="B116" s="7"/>
      <c r="M116" s="14"/>
      <c r="N116" s="14"/>
      <c r="O116" s="14"/>
      <c r="P116" s="14"/>
      <c r="Q116" s="14"/>
      <c r="R116" s="14"/>
      <c r="S116" s="14"/>
      <c r="T116" s="14"/>
      <c r="U116" s="14"/>
      <c r="V116" s="14"/>
      <c r="W116" s="14"/>
      <c r="X116" s="14"/>
      <c r="Y116" s="14"/>
      <c r="Z116" s="14"/>
      <c r="AA116" s="14"/>
      <c r="AB116" s="14"/>
      <c r="AC116" s="14"/>
      <c r="AD116" s="14"/>
      <c r="AE116" s="14"/>
      <c r="AF116" s="14"/>
      <c r="AG116" s="14"/>
    </row>
    <row r="117" spans="1:36" x14ac:dyDescent="0.2">
      <c r="B117" s="7"/>
      <c r="D117" t="s">
        <v>135</v>
      </c>
      <c r="E117" s="14">
        <f>MAX(E62,E32,E31,E30)</f>
        <v>38.4</v>
      </c>
      <c r="F117" s="14">
        <f t="shared" ref="F117:AG117" si="162">MAX(F62,F32,F31,F30)</f>
        <v>28.550185873605948</v>
      </c>
      <c r="G117" s="14">
        <f t="shared" si="162"/>
        <v>22.721893491124263</v>
      </c>
      <c r="H117" s="14">
        <f t="shared" si="162"/>
        <v>18.86977886977887</v>
      </c>
      <c r="I117" s="14">
        <f t="shared" si="162"/>
        <v>16.134453781512605</v>
      </c>
      <c r="J117" s="14">
        <f t="shared" si="162"/>
        <v>14.091743119266054</v>
      </c>
      <c r="K117" s="14">
        <f t="shared" si="162"/>
        <v>12.50814332247557</v>
      </c>
      <c r="L117" s="14">
        <f t="shared" si="162"/>
        <v>11.244509516837482</v>
      </c>
      <c r="M117" s="14">
        <f t="shared" si="162"/>
        <v>10.212765957446809</v>
      </c>
      <c r="N117" s="14">
        <f t="shared" si="162"/>
        <v>8.6292134831460672</v>
      </c>
      <c r="O117" s="14">
        <f t="shared" si="162"/>
        <v>7.4708171206225682</v>
      </c>
      <c r="P117" s="14">
        <f t="shared" si="162"/>
        <v>6.5866209262435689</v>
      </c>
      <c r="Q117" s="14">
        <f t="shared" si="162"/>
        <v>5.8895705521472399</v>
      </c>
      <c r="R117" s="14">
        <f t="shared" si="162"/>
        <v>4.8607594936708862</v>
      </c>
      <c r="S117" s="14">
        <f t="shared" si="162"/>
        <v>4.2613636363636367</v>
      </c>
      <c r="T117" s="14">
        <f t="shared" si="162"/>
        <v>3.8809831824062098</v>
      </c>
      <c r="U117" s="14">
        <f t="shared" si="162"/>
        <v>3.5629453681710213</v>
      </c>
      <c r="V117" s="14">
        <f t="shared" si="162"/>
        <v>3.2930845225027441</v>
      </c>
      <c r="W117" s="14">
        <f t="shared" si="162"/>
        <v>3.0612244897959178</v>
      </c>
      <c r="X117" s="14">
        <f t="shared" si="162"/>
        <v>2.8598665395614868</v>
      </c>
      <c r="Y117" s="14">
        <f t="shared" si="162"/>
        <v>2.6833631484794278</v>
      </c>
      <c r="Z117" s="14">
        <f t="shared" si="162"/>
        <v>2.5273799494524014</v>
      </c>
      <c r="AA117" s="14">
        <f t="shared" si="162"/>
        <v>2.3885350318471343</v>
      </c>
      <c r="AB117" s="14">
        <f t="shared" si="162"/>
        <v>2.2641509433962264</v>
      </c>
      <c r="AC117" s="14">
        <f t="shared" si="162"/>
        <v>2.1520803443328553</v>
      </c>
      <c r="AD117" s="14">
        <f t="shared" si="162"/>
        <v>2.0505809979494192</v>
      </c>
      <c r="AE117" s="14">
        <f t="shared" si="162"/>
        <v>1.9582245430809402</v>
      </c>
      <c r="AF117" s="14">
        <f t="shared" si="162"/>
        <v>1.8738288569643975</v>
      </c>
      <c r="AG117" s="14">
        <f t="shared" si="162"/>
        <v>1.7964071856287427</v>
      </c>
    </row>
    <row r="118" spans="1:36" x14ac:dyDescent="0.2">
      <c r="B118" s="7"/>
      <c r="M118" s="14"/>
      <c r="N118" s="14"/>
      <c r="O118" s="14"/>
      <c r="P118" s="14"/>
      <c r="Q118" s="14"/>
      <c r="R118" s="14"/>
      <c r="S118" s="14"/>
      <c r="T118" s="14"/>
      <c r="U118" s="14"/>
      <c r="V118" s="14"/>
      <c r="W118" s="14"/>
      <c r="X118" s="14"/>
      <c r="Y118" s="14"/>
      <c r="Z118" s="14"/>
      <c r="AA118" s="14"/>
      <c r="AB118" s="14"/>
      <c r="AC118" s="14"/>
      <c r="AD118" s="14"/>
      <c r="AE118" s="14"/>
      <c r="AF118" s="14"/>
      <c r="AG118" s="14"/>
    </row>
    <row r="119" spans="1:36" x14ac:dyDescent="0.2">
      <c r="B119" s="7"/>
      <c r="M119" s="14"/>
      <c r="N119" s="14"/>
      <c r="O119" s="14"/>
      <c r="P119" s="14"/>
      <c r="Q119" s="14"/>
      <c r="R119" s="14"/>
      <c r="S119" s="14"/>
      <c r="T119" s="14"/>
      <c r="U119" s="14"/>
      <c r="V119" s="14"/>
      <c r="W119" s="14"/>
      <c r="X119" s="14"/>
      <c r="Y119" s="14"/>
      <c r="Z119" s="14"/>
      <c r="AA119" s="14"/>
      <c r="AB119" s="14"/>
      <c r="AC119" s="14"/>
      <c r="AD119" s="14"/>
      <c r="AE119" s="14"/>
      <c r="AF119" s="14"/>
      <c r="AG119" s="14"/>
      <c r="AH119" s="64"/>
    </row>
    <row r="120" spans="1:36" x14ac:dyDescent="0.2">
      <c r="B120" s="7"/>
      <c r="M120" s="14"/>
      <c r="N120" s="14"/>
      <c r="O120" s="14"/>
      <c r="P120" s="14"/>
      <c r="Q120" s="14"/>
      <c r="R120" s="14"/>
      <c r="S120" s="14"/>
      <c r="T120" s="14"/>
      <c r="U120" s="14"/>
      <c r="V120" s="14"/>
      <c r="W120" s="14"/>
      <c r="X120" s="14"/>
      <c r="Y120" s="14"/>
      <c r="Z120" s="14"/>
      <c r="AA120" s="14"/>
      <c r="AB120" s="14"/>
      <c r="AC120" s="14"/>
      <c r="AD120" s="14"/>
      <c r="AE120" s="14"/>
      <c r="AF120" s="14"/>
      <c r="AG120" s="14"/>
      <c r="AH120" s="64"/>
    </row>
    <row r="121" spans="1:36" x14ac:dyDescent="0.2">
      <c r="A121" s="7"/>
      <c r="B121" s="7"/>
      <c r="C121" s="7"/>
      <c r="D121" s="233" t="s">
        <v>45</v>
      </c>
      <c r="E121" s="225">
        <f t="shared" ref="E121:AF121" si="163">MAX(E79,E100,E113)</f>
        <v>21.599999999999998</v>
      </c>
      <c r="F121" s="225">
        <f t="shared" si="163"/>
        <v>16.059479553903344</v>
      </c>
      <c r="G121" s="225">
        <f t="shared" si="163"/>
        <v>12.781065088757398</v>
      </c>
      <c r="H121" s="225">
        <f t="shared" si="163"/>
        <v>10.614250614250615</v>
      </c>
      <c r="I121" s="225">
        <f t="shared" si="163"/>
        <v>9.0756302521008401</v>
      </c>
      <c r="J121" s="225">
        <f t="shared" si="163"/>
        <v>7.9266055045871555</v>
      </c>
      <c r="K121" s="225">
        <f t="shared" si="163"/>
        <v>7.0358306188925086</v>
      </c>
      <c r="L121" s="225">
        <f t="shared" si="163"/>
        <v>6.3250366032210836</v>
      </c>
      <c r="M121" s="225">
        <f t="shared" si="163"/>
        <v>5.7446808510638299</v>
      </c>
      <c r="N121" s="225">
        <f t="shared" si="163"/>
        <v>4.8539325842696623</v>
      </c>
      <c r="O121" s="225">
        <f t="shared" si="163"/>
        <v>4.2023346303501947</v>
      </c>
      <c r="P121" s="225">
        <f t="shared" si="163"/>
        <v>3.8285144566301099</v>
      </c>
      <c r="Q121" s="225">
        <f t="shared" si="163"/>
        <v>3.5820895522388061</v>
      </c>
      <c r="R121" s="225">
        <f t="shared" si="163"/>
        <v>3.3458445040214477</v>
      </c>
      <c r="S121" s="225">
        <f t="shared" si="163"/>
        <v>3.2264736297828334</v>
      </c>
      <c r="T121" s="225">
        <f t="shared" si="163"/>
        <v>3.1153270094857715</v>
      </c>
      <c r="U121" s="225">
        <f t="shared" si="163"/>
        <v>3.0115830115830118</v>
      </c>
      <c r="V121" s="225">
        <f t="shared" si="163"/>
        <v>2.9145259224661371</v>
      </c>
      <c r="W121" s="225">
        <f t="shared" si="163"/>
        <v>2.8235294117647056</v>
      </c>
      <c r="X121" s="225">
        <f t="shared" si="163"/>
        <v>2.7380430013163668</v>
      </c>
      <c r="Y121" s="225">
        <f t="shared" si="163"/>
        <v>2.6575809199318567</v>
      </c>
      <c r="Z121" s="225">
        <f t="shared" si="163"/>
        <v>2.5817128671907326</v>
      </c>
      <c r="AA121" s="225">
        <f t="shared" si="163"/>
        <v>2.5100563153660502</v>
      </c>
      <c r="AB121" s="225">
        <f t="shared" si="163"/>
        <v>2.4422700587084152</v>
      </c>
      <c r="AC121" s="225">
        <f t="shared" si="163"/>
        <v>2.3780487804878048</v>
      </c>
      <c r="AD121" s="225">
        <f t="shared" si="163"/>
        <v>2.3171184552543638</v>
      </c>
      <c r="AE121" s="225">
        <f t="shared" si="163"/>
        <v>2.2592324402606807</v>
      </c>
      <c r="AF121" s="225">
        <f t="shared" si="163"/>
        <v>2.2043193399660277</v>
      </c>
      <c r="AG121" s="225">
        <f>MAX(AG79,AG100,AG113)</f>
        <v>2.1680190930787591</v>
      </c>
      <c r="AH121" s="225"/>
      <c r="AI121" s="7"/>
      <c r="AJ121" s="7"/>
    </row>
    <row r="122" spans="1:36" x14ac:dyDescent="0.2">
      <c r="A122" s="7"/>
      <c r="B122" s="7"/>
      <c r="C122" s="7"/>
      <c r="D122" s="233" t="s">
        <v>5</v>
      </c>
      <c r="E122" s="225">
        <f t="shared" ref="E122:AF122" si="164">13/3.5</f>
        <v>3.7142857142857144</v>
      </c>
      <c r="F122" s="225">
        <f t="shared" si="164"/>
        <v>3.7142857142857144</v>
      </c>
      <c r="G122" s="225">
        <f t="shared" si="164"/>
        <v>3.7142857142857144</v>
      </c>
      <c r="H122" s="225">
        <f t="shared" si="164"/>
        <v>3.7142857142857144</v>
      </c>
      <c r="I122" s="225">
        <f t="shared" si="164"/>
        <v>3.7142857142857144</v>
      </c>
      <c r="J122" s="225">
        <f t="shared" si="164"/>
        <v>3.7142857142857144</v>
      </c>
      <c r="K122" s="225">
        <f t="shared" si="164"/>
        <v>3.7142857142857144</v>
      </c>
      <c r="L122" s="225">
        <f t="shared" si="164"/>
        <v>3.7142857142857144</v>
      </c>
      <c r="M122" s="225">
        <f t="shared" si="164"/>
        <v>3.7142857142857144</v>
      </c>
      <c r="N122" s="225">
        <f t="shared" si="164"/>
        <v>3.7142857142857144</v>
      </c>
      <c r="O122" s="225">
        <f t="shared" si="164"/>
        <v>3.7142857142857144</v>
      </c>
      <c r="P122" s="225">
        <f t="shared" si="164"/>
        <v>3.7142857142857144</v>
      </c>
      <c r="Q122" s="225">
        <f t="shared" si="164"/>
        <v>3.7142857142857144</v>
      </c>
      <c r="R122" s="225">
        <f t="shared" si="164"/>
        <v>3.7142857142857144</v>
      </c>
      <c r="S122" s="225">
        <f t="shared" si="164"/>
        <v>3.7142857142857144</v>
      </c>
      <c r="T122" s="225">
        <f t="shared" si="164"/>
        <v>3.7142857142857144</v>
      </c>
      <c r="U122" s="225">
        <f t="shared" si="164"/>
        <v>3.7142857142857144</v>
      </c>
      <c r="V122" s="225">
        <f t="shared" si="164"/>
        <v>3.7142857142857144</v>
      </c>
      <c r="W122" s="225">
        <f t="shared" si="164"/>
        <v>3.7142857142857144</v>
      </c>
      <c r="X122" s="225">
        <f t="shared" si="164"/>
        <v>3.7142857142857144</v>
      </c>
      <c r="Y122" s="225">
        <f t="shared" si="164"/>
        <v>3.7142857142857144</v>
      </c>
      <c r="Z122" s="225">
        <f t="shared" si="164"/>
        <v>3.7142857142857144</v>
      </c>
      <c r="AA122" s="225">
        <f t="shared" si="164"/>
        <v>3.7142857142857144</v>
      </c>
      <c r="AB122" s="225">
        <f t="shared" si="164"/>
        <v>3.7142857142857144</v>
      </c>
      <c r="AC122" s="225">
        <f t="shared" si="164"/>
        <v>3.7142857142857144</v>
      </c>
      <c r="AD122" s="225">
        <f t="shared" si="164"/>
        <v>3.7142857142857144</v>
      </c>
      <c r="AE122" s="225">
        <f t="shared" si="164"/>
        <v>3.7142857142857144</v>
      </c>
      <c r="AF122" s="225">
        <f t="shared" si="164"/>
        <v>3.7142857142857144</v>
      </c>
      <c r="AG122" s="225">
        <f t="shared" ref="AG122" si="165">13/3.5</f>
        <v>3.7142857142857144</v>
      </c>
      <c r="AH122" s="225"/>
      <c r="AI122" s="7"/>
      <c r="AJ122" s="7"/>
    </row>
    <row r="123" spans="1:36" x14ac:dyDescent="0.2">
      <c r="A123" s="7"/>
      <c r="B123" s="7"/>
      <c r="C123" s="7"/>
      <c r="D123" s="7"/>
      <c r="E123" s="223"/>
      <c r="F123" s="223"/>
      <c r="G123" s="223"/>
      <c r="H123" s="223"/>
      <c r="I123" s="223"/>
      <c r="J123" s="223"/>
      <c r="K123" s="223"/>
      <c r="L123" s="223"/>
      <c r="M123" s="223"/>
      <c r="N123" s="223"/>
      <c r="O123" s="223"/>
      <c r="P123" s="223"/>
      <c r="Q123" s="223"/>
      <c r="R123" s="223"/>
      <c r="S123" s="223"/>
      <c r="T123" s="223"/>
      <c r="U123" s="223"/>
      <c r="V123" s="223"/>
      <c r="W123" s="223"/>
      <c r="X123" s="223"/>
      <c r="Y123" s="223"/>
      <c r="Z123" s="223"/>
      <c r="AA123" s="223"/>
      <c r="AB123" s="223"/>
      <c r="AC123" s="223"/>
      <c r="AD123" s="223"/>
      <c r="AE123" s="223"/>
      <c r="AF123" s="223"/>
      <c r="AG123" s="223"/>
      <c r="AH123" s="223"/>
      <c r="AI123" s="7"/>
      <c r="AJ123" s="7"/>
    </row>
    <row r="124" spans="1:36" x14ac:dyDescent="0.2">
      <c r="A124" s="7"/>
      <c r="B124" s="7"/>
      <c r="C124" s="7"/>
      <c r="D124" s="7"/>
      <c r="E124" s="234">
        <f t="shared" ref="E124:AF124" si="166">(E122/E121-1)</f>
        <v>-0.82804232804232802</v>
      </c>
      <c r="F124" s="234">
        <f t="shared" si="166"/>
        <v>-0.76871693121693119</v>
      </c>
      <c r="G124" s="234">
        <f t="shared" si="166"/>
        <v>-0.70939153439153446</v>
      </c>
      <c r="H124" s="234">
        <f t="shared" si="166"/>
        <v>-0.65006613756613763</v>
      </c>
      <c r="I124" s="234">
        <f t="shared" si="166"/>
        <v>-0.59074074074074079</v>
      </c>
      <c r="J124" s="234">
        <f t="shared" si="166"/>
        <v>-0.53141534391534395</v>
      </c>
      <c r="K124" s="234">
        <f t="shared" si="166"/>
        <v>-0.47208994708994712</v>
      </c>
      <c r="L124" s="234">
        <f t="shared" si="166"/>
        <v>-0.41276455026455028</v>
      </c>
      <c r="M124" s="234">
        <f t="shared" si="166"/>
        <v>-0.35343915343915344</v>
      </c>
      <c r="N124" s="234">
        <f t="shared" si="166"/>
        <v>-0.23478835978835966</v>
      </c>
      <c r="O124" s="234">
        <f t="shared" si="166"/>
        <v>-0.1161375661375661</v>
      </c>
      <c r="P124" s="234">
        <f t="shared" si="166"/>
        <v>-2.9836309523809557E-2</v>
      </c>
      <c r="Q124" s="234">
        <f t="shared" si="166"/>
        <v>3.6904761904761996E-2</v>
      </c>
      <c r="R124" s="234">
        <f t="shared" si="166"/>
        <v>0.11011904761904767</v>
      </c>
      <c r="S124" s="234">
        <f t="shared" si="166"/>
        <v>0.15119047619047632</v>
      </c>
      <c r="T124" s="234">
        <f t="shared" si="166"/>
        <v>0.19226190476190474</v>
      </c>
      <c r="U124" s="234">
        <f t="shared" si="166"/>
        <v>0.23333333333333339</v>
      </c>
      <c r="V124" s="234">
        <f t="shared" si="166"/>
        <v>0.27440476190476204</v>
      </c>
      <c r="W124" s="234">
        <f t="shared" si="166"/>
        <v>0.31547619047619069</v>
      </c>
      <c r="X124" s="234">
        <f t="shared" si="166"/>
        <v>0.35654761904761911</v>
      </c>
      <c r="Y124" s="234">
        <f t="shared" si="166"/>
        <v>0.39761904761904776</v>
      </c>
      <c r="Z124" s="234">
        <f t="shared" si="166"/>
        <v>0.43869047619047619</v>
      </c>
      <c r="AA124" s="234">
        <f t="shared" si="166"/>
        <v>0.47976190476190461</v>
      </c>
      <c r="AB124" s="234">
        <f t="shared" si="166"/>
        <v>0.52083333333333326</v>
      </c>
      <c r="AC124" s="234">
        <f t="shared" si="166"/>
        <v>0.56190476190476213</v>
      </c>
      <c r="AD124" s="234">
        <f t="shared" si="166"/>
        <v>0.60297619047619011</v>
      </c>
      <c r="AE124" s="234">
        <f t="shared" si="166"/>
        <v>0.64404761904761898</v>
      </c>
      <c r="AF124" s="234">
        <f t="shared" si="166"/>
        <v>0.68500345977228405</v>
      </c>
      <c r="AG124" s="234">
        <f t="shared" ref="AG124" si="167">(AG122/AG121-1)</f>
        <v>0.71321633012518082</v>
      </c>
      <c r="AH124" s="234"/>
      <c r="AI124" s="7"/>
      <c r="AJ124" s="7"/>
    </row>
    <row r="125" spans="1:36" x14ac:dyDescent="0.2">
      <c r="B125" s="7"/>
      <c r="M125" s="64"/>
      <c r="N125" s="64"/>
      <c r="O125" s="64"/>
      <c r="P125" s="64"/>
      <c r="Q125" s="64"/>
      <c r="R125" s="64"/>
      <c r="S125" s="64"/>
      <c r="T125" s="64"/>
      <c r="U125" s="64"/>
      <c r="V125" s="64"/>
      <c r="W125" s="64"/>
      <c r="X125" s="64"/>
      <c r="Y125" s="64"/>
      <c r="Z125" s="64"/>
      <c r="AA125" s="64"/>
      <c r="AB125" s="64"/>
      <c r="AC125" s="132"/>
      <c r="AD125" s="132"/>
      <c r="AE125" s="132"/>
      <c r="AF125" s="132"/>
      <c r="AG125" s="132"/>
      <c r="AH125" s="64"/>
    </row>
    <row r="126" spans="1:36" x14ac:dyDescent="0.2">
      <c r="B126" s="7"/>
      <c r="D126" s="64"/>
      <c r="E126" s="132"/>
      <c r="F126" s="132"/>
      <c r="G126" s="132"/>
      <c r="H126" s="132"/>
      <c r="I126" s="132"/>
      <c r="J126" s="132"/>
      <c r="K126" s="132"/>
      <c r="L126" s="132"/>
      <c r="M126" s="10" t="s">
        <v>55</v>
      </c>
      <c r="N126" s="64"/>
      <c r="O126" s="64"/>
      <c r="P126" s="64"/>
      <c r="Q126" s="64"/>
      <c r="R126" s="64"/>
      <c r="S126" s="64"/>
      <c r="T126" s="64"/>
      <c r="U126" s="64"/>
      <c r="V126" s="64"/>
      <c r="W126" s="64"/>
      <c r="X126" s="64"/>
      <c r="Y126" s="64"/>
      <c r="Z126" s="64"/>
      <c r="AA126" s="64"/>
      <c r="AB126" s="64"/>
      <c r="AC126" s="132"/>
      <c r="AD126" s="132"/>
      <c r="AE126" s="132"/>
      <c r="AF126" s="132"/>
      <c r="AG126" s="132"/>
    </row>
    <row r="127" spans="1:36" x14ac:dyDescent="0.2">
      <c r="B127" s="7"/>
      <c r="D127" s="12" t="s">
        <v>58</v>
      </c>
      <c r="E127" s="12">
        <f t="shared" ref="E127:L127" si="168">E11</f>
        <v>0</v>
      </c>
      <c r="F127" s="12">
        <f t="shared" si="168"/>
        <v>0.25</v>
      </c>
      <c r="G127" s="12">
        <f t="shared" si="168"/>
        <v>0.5</v>
      </c>
      <c r="H127" s="12">
        <f t="shared" si="168"/>
        <v>0.75</v>
      </c>
      <c r="I127" s="12">
        <f t="shared" si="168"/>
        <v>1</v>
      </c>
      <c r="J127" s="12">
        <f t="shared" si="168"/>
        <v>1.25</v>
      </c>
      <c r="K127" s="12">
        <f t="shared" si="168"/>
        <v>1.5</v>
      </c>
      <c r="L127" s="12">
        <f t="shared" si="168"/>
        <v>1.75</v>
      </c>
      <c r="M127" s="12">
        <f t="shared" ref="M127:AB127" si="169">M11</f>
        <v>2</v>
      </c>
      <c r="N127" s="12">
        <f t="shared" si="169"/>
        <v>2.5</v>
      </c>
      <c r="O127" s="12">
        <f t="shared" si="169"/>
        <v>3</v>
      </c>
      <c r="P127" s="12">
        <f t="shared" si="169"/>
        <v>3.5</v>
      </c>
      <c r="Q127" s="12">
        <f t="shared" si="169"/>
        <v>4</v>
      </c>
      <c r="R127" s="12">
        <f t="shared" si="169"/>
        <v>5</v>
      </c>
      <c r="S127" s="12">
        <f t="shared" si="169"/>
        <v>6</v>
      </c>
      <c r="T127" s="12">
        <f t="shared" si="169"/>
        <v>7</v>
      </c>
      <c r="U127" s="12">
        <f t="shared" si="169"/>
        <v>8</v>
      </c>
      <c r="V127" s="12">
        <f t="shared" si="169"/>
        <v>9</v>
      </c>
      <c r="W127" s="12">
        <f t="shared" si="169"/>
        <v>10</v>
      </c>
      <c r="X127" s="12">
        <f t="shared" si="169"/>
        <v>11</v>
      </c>
      <c r="Y127" s="12">
        <f t="shared" si="169"/>
        <v>12</v>
      </c>
      <c r="Z127" s="12">
        <f t="shared" si="169"/>
        <v>13</v>
      </c>
      <c r="AA127" s="12">
        <f t="shared" si="169"/>
        <v>14</v>
      </c>
      <c r="AB127" s="12">
        <f t="shared" si="169"/>
        <v>15</v>
      </c>
      <c r="AC127" s="12">
        <f>AC11</f>
        <v>16</v>
      </c>
      <c r="AD127" s="12">
        <f>AD11</f>
        <v>17</v>
      </c>
      <c r="AE127" s="12">
        <f>AE11</f>
        <v>18</v>
      </c>
      <c r="AF127" s="12">
        <f>AF11</f>
        <v>19</v>
      </c>
      <c r="AG127" s="12">
        <f>AG11</f>
        <v>20</v>
      </c>
    </row>
    <row r="128" spans="1:36" x14ac:dyDescent="0.2">
      <c r="B128" s="7"/>
      <c r="D128" s="290" t="s">
        <v>135</v>
      </c>
      <c r="E128" s="11">
        <f>E117</f>
        <v>38.4</v>
      </c>
      <c r="F128" s="11">
        <f t="shared" ref="F128:AG128" si="170">F117</f>
        <v>28.550185873605948</v>
      </c>
      <c r="G128" s="11">
        <f t="shared" si="170"/>
        <v>22.721893491124263</v>
      </c>
      <c r="H128" s="11">
        <f t="shared" si="170"/>
        <v>18.86977886977887</v>
      </c>
      <c r="I128" s="11">
        <f t="shared" si="170"/>
        <v>16.134453781512605</v>
      </c>
      <c r="J128" s="11">
        <f t="shared" si="170"/>
        <v>14.091743119266054</v>
      </c>
      <c r="K128" s="11">
        <f t="shared" si="170"/>
        <v>12.50814332247557</v>
      </c>
      <c r="L128" s="11">
        <f t="shared" si="170"/>
        <v>11.244509516837482</v>
      </c>
      <c r="M128" s="11">
        <f t="shared" si="170"/>
        <v>10.212765957446809</v>
      </c>
      <c r="N128" s="11">
        <f t="shared" si="170"/>
        <v>8.6292134831460672</v>
      </c>
      <c r="O128" s="11">
        <f t="shared" si="170"/>
        <v>7.4708171206225682</v>
      </c>
      <c r="P128" s="11">
        <f t="shared" si="170"/>
        <v>6.5866209262435689</v>
      </c>
      <c r="Q128" s="11">
        <f t="shared" si="170"/>
        <v>5.8895705521472399</v>
      </c>
      <c r="R128" s="11">
        <f t="shared" si="170"/>
        <v>4.8607594936708862</v>
      </c>
      <c r="S128" s="11">
        <f t="shared" si="170"/>
        <v>4.2613636363636367</v>
      </c>
      <c r="T128" s="11">
        <f t="shared" si="170"/>
        <v>3.8809831824062098</v>
      </c>
      <c r="U128" s="11">
        <f t="shared" si="170"/>
        <v>3.5629453681710213</v>
      </c>
      <c r="V128" s="11">
        <f t="shared" si="170"/>
        <v>3.2930845225027441</v>
      </c>
      <c r="W128" s="11">
        <f t="shared" si="170"/>
        <v>3.0612244897959178</v>
      </c>
      <c r="X128" s="11">
        <f t="shared" si="170"/>
        <v>2.8598665395614868</v>
      </c>
      <c r="Y128" s="11">
        <f t="shared" si="170"/>
        <v>2.6833631484794278</v>
      </c>
      <c r="Z128" s="11">
        <f t="shared" si="170"/>
        <v>2.5273799494524014</v>
      </c>
      <c r="AA128" s="11">
        <f t="shared" si="170"/>
        <v>2.3885350318471343</v>
      </c>
      <c r="AB128" s="11">
        <f t="shared" si="170"/>
        <v>2.2641509433962264</v>
      </c>
      <c r="AC128" s="11">
        <f t="shared" si="170"/>
        <v>2.1520803443328553</v>
      </c>
      <c r="AD128" s="11">
        <f t="shared" si="170"/>
        <v>2.0505809979494192</v>
      </c>
      <c r="AE128" s="11">
        <f t="shared" si="170"/>
        <v>1.9582245430809402</v>
      </c>
      <c r="AF128" s="11">
        <f t="shared" si="170"/>
        <v>1.8738288569643975</v>
      </c>
      <c r="AG128" s="11">
        <f t="shared" si="170"/>
        <v>1.7964071856287427</v>
      </c>
    </row>
    <row r="129" spans="2:34" x14ac:dyDescent="0.2">
      <c r="B129" s="7"/>
      <c r="D129" s="310"/>
      <c r="E129" s="11" t="str">
        <f>IF(E117=E30,"1-Axle",IF(E117=E31,"2-Axles",IF(E117=E32,"Tandem",IF(E117=E62,"Truck",FALSE))))</f>
        <v>1-Axle</v>
      </c>
      <c r="F129" s="11" t="str">
        <f t="shared" ref="F129:AG129" si="171">IF(F117=F30,"1-Axle",IF(F117=F31,"2-Axles",IF(F117=F32,"Tandem",IF(F117=F62,"Truck",FALSE))))</f>
        <v>1-Axle</v>
      </c>
      <c r="G129" s="11" t="str">
        <f t="shared" si="171"/>
        <v>1-Axle</v>
      </c>
      <c r="H129" s="11" t="str">
        <f t="shared" si="171"/>
        <v>1-Axle</v>
      </c>
      <c r="I129" s="11" t="str">
        <f t="shared" si="171"/>
        <v>1-Axle</v>
      </c>
      <c r="J129" s="11" t="str">
        <f t="shared" si="171"/>
        <v>1-Axle</v>
      </c>
      <c r="K129" s="11" t="str">
        <f t="shared" si="171"/>
        <v>1-Axle</v>
      </c>
      <c r="L129" s="11" t="str">
        <f t="shared" si="171"/>
        <v>1-Axle</v>
      </c>
      <c r="M129" s="11" t="str">
        <f t="shared" si="171"/>
        <v>1-Axle</v>
      </c>
      <c r="N129" s="11" t="str">
        <f t="shared" si="171"/>
        <v>1-Axle</v>
      </c>
      <c r="O129" s="11" t="str">
        <f t="shared" si="171"/>
        <v>1-Axle</v>
      </c>
      <c r="P129" s="11" t="str">
        <f t="shared" si="171"/>
        <v>1-Axle</v>
      </c>
      <c r="Q129" s="11" t="str">
        <f t="shared" si="171"/>
        <v>1-Axle</v>
      </c>
      <c r="R129" s="11" t="str">
        <f t="shared" si="171"/>
        <v>1-Axle</v>
      </c>
      <c r="S129" s="11" t="str">
        <f>IF(S117=S30,"1-Axle",IF(S117=S31,"2-Axles",IF(S117=S32,"Tandem",IF(S117=S62,"Truck",FALSE))))</f>
        <v>Tandem</v>
      </c>
      <c r="T129" s="11" t="str">
        <f t="shared" si="171"/>
        <v>Tandem</v>
      </c>
      <c r="U129" s="11" t="str">
        <f t="shared" si="171"/>
        <v>Tandem</v>
      </c>
      <c r="V129" s="11" t="str">
        <f t="shared" si="171"/>
        <v>Tandem</v>
      </c>
      <c r="W129" s="11" t="str">
        <f t="shared" si="171"/>
        <v>Tandem</v>
      </c>
      <c r="X129" s="11" t="str">
        <f t="shared" si="171"/>
        <v>Tandem</v>
      </c>
      <c r="Y129" s="11" t="str">
        <f t="shared" si="171"/>
        <v>Tandem</v>
      </c>
      <c r="Z129" s="11" t="str">
        <f t="shared" si="171"/>
        <v>Tandem</v>
      </c>
      <c r="AA129" s="11" t="str">
        <f t="shared" si="171"/>
        <v>Tandem</v>
      </c>
      <c r="AB129" s="11" t="str">
        <f t="shared" si="171"/>
        <v>Tandem</v>
      </c>
      <c r="AC129" s="11" t="str">
        <f t="shared" si="171"/>
        <v>Tandem</v>
      </c>
      <c r="AD129" s="11" t="str">
        <f t="shared" si="171"/>
        <v>Tandem</v>
      </c>
      <c r="AE129" s="11" t="str">
        <f t="shared" si="171"/>
        <v>Tandem</v>
      </c>
      <c r="AF129" s="11" t="str">
        <f t="shared" si="171"/>
        <v>Tandem</v>
      </c>
      <c r="AG129" s="11" t="str">
        <f t="shared" si="171"/>
        <v>Tandem</v>
      </c>
    </row>
    <row r="130" spans="2:34" x14ac:dyDescent="0.2">
      <c r="B130" s="7"/>
      <c r="D130" s="290" t="s">
        <v>54</v>
      </c>
      <c r="E130" s="11">
        <f t="shared" ref="E130:L130" si="172">E79</f>
        <v>21.599999999999998</v>
      </c>
      <c r="F130" s="11">
        <f t="shared" si="172"/>
        <v>16.059479553903344</v>
      </c>
      <c r="G130" s="11">
        <f t="shared" si="172"/>
        <v>12.781065088757398</v>
      </c>
      <c r="H130" s="11">
        <f t="shared" si="172"/>
        <v>10.614250614250615</v>
      </c>
      <c r="I130" s="11">
        <f t="shared" si="172"/>
        <v>9.0756302521008401</v>
      </c>
      <c r="J130" s="11">
        <f t="shared" si="172"/>
        <v>7.9266055045871555</v>
      </c>
      <c r="K130" s="11">
        <f t="shared" si="172"/>
        <v>7.0358306188925086</v>
      </c>
      <c r="L130" s="11">
        <f t="shared" si="172"/>
        <v>6.3250366032210836</v>
      </c>
      <c r="M130" s="11">
        <f t="shared" ref="M130:AB130" si="173">M79</f>
        <v>5.7446808510638299</v>
      </c>
      <c r="N130" s="11">
        <f t="shared" si="173"/>
        <v>4.8539325842696623</v>
      </c>
      <c r="O130" s="11">
        <f t="shared" si="173"/>
        <v>4.2023346303501947</v>
      </c>
      <c r="P130" s="11">
        <f t="shared" si="173"/>
        <v>3.8285144566301099</v>
      </c>
      <c r="Q130" s="11">
        <f t="shared" si="173"/>
        <v>3.5820895522388061</v>
      </c>
      <c r="R130" s="11">
        <f t="shared" si="173"/>
        <v>3.173553719008265</v>
      </c>
      <c r="S130" s="11">
        <f t="shared" si="173"/>
        <v>2.8519195612431445</v>
      </c>
      <c r="T130" s="11">
        <f t="shared" si="173"/>
        <v>2.6827171109200343</v>
      </c>
      <c r="U130" s="11">
        <f t="shared" si="173"/>
        <v>2.5324675324675328</v>
      </c>
      <c r="V130" s="11">
        <f t="shared" si="173"/>
        <v>2.3981552651806304</v>
      </c>
      <c r="W130" s="11">
        <f t="shared" si="173"/>
        <v>2.2773722627737225</v>
      </c>
      <c r="X130" s="11">
        <f t="shared" si="173"/>
        <v>2.1681723419040999</v>
      </c>
      <c r="Y130" s="11">
        <f t="shared" si="173"/>
        <v>2.0689655172413794</v>
      </c>
      <c r="Z130" s="11">
        <f t="shared" si="173"/>
        <v>1.9784400760938492</v>
      </c>
      <c r="AA130" s="11">
        <f t="shared" si="173"/>
        <v>1.8955042527339006</v>
      </c>
      <c r="AB130" s="11">
        <f t="shared" si="173"/>
        <v>1.8227848101265824</v>
      </c>
      <c r="AC130" s="11">
        <f t="shared" ref="AC130:AG131" si="174">AC79</f>
        <v>1.7784050811573746</v>
      </c>
      <c r="AD130" s="11">
        <f t="shared" si="174"/>
        <v>1.7361350327247678</v>
      </c>
      <c r="AE130" s="11">
        <f t="shared" si="174"/>
        <v>1.6958277254374159</v>
      </c>
      <c r="AF130" s="11">
        <f t="shared" si="174"/>
        <v>1.6573495560670832</v>
      </c>
      <c r="AG130" s="11">
        <f t="shared" si="174"/>
        <v>1.6205787781350485</v>
      </c>
    </row>
    <row r="131" spans="2:34" x14ac:dyDescent="0.2">
      <c r="B131" s="7"/>
      <c r="D131" s="310"/>
      <c r="E131" s="11" t="str">
        <f t="shared" ref="E131:L131" si="175">E80</f>
        <v>Truck 1</v>
      </c>
      <c r="F131" s="11" t="str">
        <f t="shared" si="175"/>
        <v>Truck 1</v>
      </c>
      <c r="G131" s="11" t="str">
        <f t="shared" si="175"/>
        <v>Truck 1</v>
      </c>
      <c r="H131" s="11" t="str">
        <f t="shared" si="175"/>
        <v>Truck 1</v>
      </c>
      <c r="I131" s="11" t="str">
        <f t="shared" si="175"/>
        <v>Truck 1</v>
      </c>
      <c r="J131" s="11" t="str">
        <f t="shared" si="175"/>
        <v>Truck 1</v>
      </c>
      <c r="K131" s="11" t="str">
        <f t="shared" si="175"/>
        <v>Truck 1</v>
      </c>
      <c r="L131" s="11" t="str">
        <f t="shared" si="175"/>
        <v>Truck 1</v>
      </c>
      <c r="M131" s="11" t="str">
        <f t="shared" ref="M131:AB131" si="176">M80</f>
        <v>Truck 1</v>
      </c>
      <c r="N131" s="11" t="str">
        <f t="shared" si="176"/>
        <v>Truck 1</v>
      </c>
      <c r="O131" s="11" t="str">
        <f t="shared" si="176"/>
        <v>Truck 1</v>
      </c>
      <c r="P131" s="11" t="str">
        <f t="shared" si="176"/>
        <v>Truck 2</v>
      </c>
      <c r="Q131" s="11" t="str">
        <f t="shared" si="176"/>
        <v>Truck 2</v>
      </c>
      <c r="R131" s="11" t="str">
        <f t="shared" si="176"/>
        <v>Truck 2</v>
      </c>
      <c r="S131" s="11" t="str">
        <f t="shared" si="176"/>
        <v>Truck 4</v>
      </c>
      <c r="T131" s="11" t="str">
        <f t="shared" si="176"/>
        <v>Truck 4</v>
      </c>
      <c r="U131" s="11" t="str">
        <f t="shared" si="176"/>
        <v>Truck 4</v>
      </c>
      <c r="V131" s="11" t="str">
        <f t="shared" si="176"/>
        <v>Truck 4</v>
      </c>
      <c r="W131" s="11" t="str">
        <f t="shared" si="176"/>
        <v>Truck 4</v>
      </c>
      <c r="X131" s="11" t="str">
        <f t="shared" si="176"/>
        <v>Truck 4</v>
      </c>
      <c r="Y131" s="11" t="str">
        <f t="shared" si="176"/>
        <v>Truck 4</v>
      </c>
      <c r="Z131" s="11" t="str">
        <f t="shared" si="176"/>
        <v>Truck 4</v>
      </c>
      <c r="AA131" s="11" t="str">
        <f t="shared" si="176"/>
        <v>Truck 4</v>
      </c>
      <c r="AB131" s="11" t="str">
        <f t="shared" si="176"/>
        <v>Truck 5</v>
      </c>
      <c r="AC131" s="11" t="str">
        <f t="shared" si="174"/>
        <v>Truck 5</v>
      </c>
      <c r="AD131" s="11" t="str">
        <f t="shared" si="174"/>
        <v>Truck 5</v>
      </c>
      <c r="AE131" s="11" t="str">
        <f t="shared" si="174"/>
        <v>Truck 5</v>
      </c>
      <c r="AF131" s="11" t="str">
        <f t="shared" si="174"/>
        <v>Truck 5</v>
      </c>
      <c r="AG131" s="11" t="str">
        <f t="shared" si="174"/>
        <v>Truck 5</v>
      </c>
    </row>
    <row r="132" spans="2:34" x14ac:dyDescent="0.2">
      <c r="B132" s="7"/>
      <c r="D132" s="308" t="s">
        <v>56</v>
      </c>
      <c r="E132" s="11">
        <f t="shared" ref="E132:L132" si="177">E100</f>
        <v>21.599999999999998</v>
      </c>
      <c r="F132" s="11">
        <f t="shared" si="177"/>
        <v>16.059479553903344</v>
      </c>
      <c r="G132" s="11">
        <f t="shared" si="177"/>
        <v>12.781065088757398</v>
      </c>
      <c r="H132" s="11">
        <f t="shared" si="177"/>
        <v>10.614250614250615</v>
      </c>
      <c r="I132" s="11">
        <f t="shared" si="177"/>
        <v>9.0756302521008401</v>
      </c>
      <c r="J132" s="11">
        <f t="shared" si="177"/>
        <v>7.9266055045871555</v>
      </c>
      <c r="K132" s="11">
        <f t="shared" si="177"/>
        <v>7.0358306188925086</v>
      </c>
      <c r="L132" s="11">
        <f t="shared" si="177"/>
        <v>6.3250366032210836</v>
      </c>
      <c r="M132" s="11">
        <f t="shared" ref="M132:AB132" si="178">M100</f>
        <v>5.7446808510638299</v>
      </c>
      <c r="N132" s="11">
        <f t="shared" si="178"/>
        <v>4.8539325842696623</v>
      </c>
      <c r="O132" s="11">
        <f t="shared" si="178"/>
        <v>4.2023346303501947</v>
      </c>
      <c r="P132" s="11">
        <f t="shared" si="178"/>
        <v>3.8285144566301099</v>
      </c>
      <c r="Q132" s="11">
        <f t="shared" si="178"/>
        <v>3.5820895522388061</v>
      </c>
      <c r="R132" s="11">
        <f t="shared" si="178"/>
        <v>3.3458445040214477</v>
      </c>
      <c r="S132" s="11">
        <f t="shared" si="178"/>
        <v>3.2264736297828334</v>
      </c>
      <c r="T132" s="11">
        <f t="shared" si="178"/>
        <v>3.1153270094857715</v>
      </c>
      <c r="U132" s="11">
        <f t="shared" si="178"/>
        <v>3.0115830115830118</v>
      </c>
      <c r="V132" s="11">
        <f t="shared" si="178"/>
        <v>2.9145259224661371</v>
      </c>
      <c r="W132" s="11">
        <f t="shared" si="178"/>
        <v>2.8235294117647056</v>
      </c>
      <c r="X132" s="11">
        <f t="shared" si="178"/>
        <v>2.7380430013163668</v>
      </c>
      <c r="Y132" s="11">
        <f t="shared" si="178"/>
        <v>2.6575809199318567</v>
      </c>
      <c r="Z132" s="11">
        <f t="shared" si="178"/>
        <v>2.5817128671907326</v>
      </c>
      <c r="AA132" s="11">
        <f t="shared" si="178"/>
        <v>2.5100563153660502</v>
      </c>
      <c r="AB132" s="11">
        <f t="shared" si="178"/>
        <v>2.4422700587084152</v>
      </c>
      <c r="AC132" s="11">
        <f t="shared" ref="AC132:AG133" si="179">AC100</f>
        <v>2.3780487804878048</v>
      </c>
      <c r="AD132" s="11">
        <f t="shared" si="179"/>
        <v>2.3171184552543638</v>
      </c>
      <c r="AE132" s="11">
        <f t="shared" si="179"/>
        <v>2.2592324402606807</v>
      </c>
      <c r="AF132" s="11">
        <f t="shared" si="179"/>
        <v>2.2043193399660277</v>
      </c>
      <c r="AG132" s="11">
        <f t="shared" si="179"/>
        <v>2.1680190930787591</v>
      </c>
    </row>
    <row r="133" spans="2:34" x14ac:dyDescent="0.2">
      <c r="B133" s="7"/>
      <c r="D133" s="308"/>
      <c r="E133" s="11" t="str">
        <f t="shared" ref="E133:L133" si="180">E101</f>
        <v>Truck 6</v>
      </c>
      <c r="F133" s="11" t="str">
        <f t="shared" si="180"/>
        <v>Truck 6</v>
      </c>
      <c r="G133" s="11" t="str">
        <f t="shared" si="180"/>
        <v>Truck 6</v>
      </c>
      <c r="H133" s="11" t="str">
        <f t="shared" si="180"/>
        <v>Truck 6</v>
      </c>
      <c r="I133" s="11" t="str">
        <f t="shared" si="180"/>
        <v>Truck 6</v>
      </c>
      <c r="J133" s="11" t="str">
        <f t="shared" si="180"/>
        <v>Truck 6</v>
      </c>
      <c r="K133" s="11" t="str">
        <f t="shared" si="180"/>
        <v>Truck 6</v>
      </c>
      <c r="L133" s="11" t="str">
        <f t="shared" si="180"/>
        <v>Truck 6</v>
      </c>
      <c r="M133" s="11" t="str">
        <f t="shared" ref="M133:AB133" si="181">M101</f>
        <v>Truck 6</v>
      </c>
      <c r="N133" s="11" t="str">
        <f t="shared" si="181"/>
        <v>Truck 6</v>
      </c>
      <c r="O133" s="11" t="str">
        <f t="shared" si="181"/>
        <v>Truck 6</v>
      </c>
      <c r="P133" s="11" t="str">
        <f t="shared" si="181"/>
        <v>Truck 6</v>
      </c>
      <c r="Q133" s="11" t="str">
        <f t="shared" si="181"/>
        <v>Truck 6</v>
      </c>
      <c r="R133" s="11" t="str">
        <f t="shared" si="181"/>
        <v>Truck 17</v>
      </c>
      <c r="S133" s="11" t="str">
        <f t="shared" si="181"/>
        <v>Truck 17</v>
      </c>
      <c r="T133" s="11" t="str">
        <f t="shared" si="181"/>
        <v>Truck 17</v>
      </c>
      <c r="U133" s="11" t="str">
        <f t="shared" si="181"/>
        <v>Truck 17</v>
      </c>
      <c r="V133" s="11" t="str">
        <f t="shared" si="181"/>
        <v>Truck 17</v>
      </c>
      <c r="W133" s="11" t="str">
        <f t="shared" si="181"/>
        <v>Truck 17</v>
      </c>
      <c r="X133" s="11" t="str">
        <f t="shared" si="181"/>
        <v>Truck 17</v>
      </c>
      <c r="Y133" s="11" t="str">
        <f t="shared" si="181"/>
        <v>Truck 17</v>
      </c>
      <c r="Z133" s="11" t="str">
        <f t="shared" si="181"/>
        <v>Truck 17</v>
      </c>
      <c r="AA133" s="11" t="str">
        <f t="shared" si="181"/>
        <v>Truck 17</v>
      </c>
      <c r="AB133" s="11" t="str">
        <f t="shared" si="181"/>
        <v>Truck 17</v>
      </c>
      <c r="AC133" s="11" t="str">
        <f t="shared" si="179"/>
        <v>Truck 17</v>
      </c>
      <c r="AD133" s="11" t="str">
        <f t="shared" si="179"/>
        <v>Truck 17</v>
      </c>
      <c r="AE133" s="11" t="str">
        <f t="shared" si="179"/>
        <v>Truck 17</v>
      </c>
      <c r="AF133" s="11" t="str">
        <f t="shared" si="179"/>
        <v>Truck 17</v>
      </c>
      <c r="AG133" s="11" t="str">
        <f t="shared" si="179"/>
        <v>Truck 17</v>
      </c>
    </row>
    <row r="134" spans="2:34" x14ac:dyDescent="0.2">
      <c r="B134" s="7"/>
      <c r="D134" s="308" t="s">
        <v>57</v>
      </c>
      <c r="E134" s="11">
        <f t="shared" ref="E134:L134" si="182">E113</f>
        <v>21.599999999999998</v>
      </c>
      <c r="F134" s="11">
        <f t="shared" si="182"/>
        <v>16.059479553903344</v>
      </c>
      <c r="G134" s="11">
        <f t="shared" si="182"/>
        <v>12.781065088757398</v>
      </c>
      <c r="H134" s="11">
        <f t="shared" si="182"/>
        <v>10.614250614250615</v>
      </c>
      <c r="I134" s="11">
        <f t="shared" si="182"/>
        <v>9.0756302521008401</v>
      </c>
      <c r="J134" s="11">
        <f t="shared" si="182"/>
        <v>7.9266055045871555</v>
      </c>
      <c r="K134" s="11">
        <f t="shared" si="182"/>
        <v>7.0358306188925086</v>
      </c>
      <c r="L134" s="11">
        <f t="shared" si="182"/>
        <v>6.3250366032210836</v>
      </c>
      <c r="M134" s="11">
        <f t="shared" ref="M134:AB134" si="183">M113</f>
        <v>5.7446808510638299</v>
      </c>
      <c r="N134" s="11">
        <f t="shared" si="183"/>
        <v>4.8539325842696623</v>
      </c>
      <c r="O134" s="11">
        <f t="shared" si="183"/>
        <v>4.2023346303501947</v>
      </c>
      <c r="P134" s="11">
        <f t="shared" si="183"/>
        <v>3.8285144566301099</v>
      </c>
      <c r="Q134" s="11">
        <f t="shared" si="183"/>
        <v>3.5820895522388061</v>
      </c>
      <c r="R134" s="11">
        <f t="shared" si="183"/>
        <v>3.173553719008265</v>
      </c>
      <c r="S134" s="11">
        <f t="shared" si="183"/>
        <v>2.8519195612431445</v>
      </c>
      <c r="T134" s="11">
        <f t="shared" si="183"/>
        <v>2.6827171109200343</v>
      </c>
      <c r="U134" s="11">
        <f t="shared" si="183"/>
        <v>2.5324675324675328</v>
      </c>
      <c r="V134" s="11">
        <f t="shared" si="183"/>
        <v>2.4765478424015006</v>
      </c>
      <c r="W134" s="11">
        <f t="shared" si="183"/>
        <v>2.4315789473684211</v>
      </c>
      <c r="X134" s="11">
        <f t="shared" si="183"/>
        <v>2.3882140087878003</v>
      </c>
      <c r="Y134" s="11">
        <f t="shared" si="183"/>
        <v>2.3463687150837993</v>
      </c>
      <c r="Z134" s="11">
        <f t="shared" si="183"/>
        <v>2.305964562016471</v>
      </c>
      <c r="AA134" s="11">
        <f t="shared" si="183"/>
        <v>2.2669283611383708</v>
      </c>
      <c r="AB134" s="11">
        <f t="shared" si="183"/>
        <v>2.2291917973462003</v>
      </c>
      <c r="AC134" s="11">
        <f t="shared" ref="AC134:AG135" si="184">AC113</f>
        <v>2.1926910299003324</v>
      </c>
      <c r="AD134" s="11">
        <f t="shared" si="184"/>
        <v>2.1573663320102736</v>
      </c>
      <c r="AE134" s="11">
        <f t="shared" si="184"/>
        <v>2.1231617647058822</v>
      </c>
      <c r="AF134" s="11">
        <f t="shared" si="184"/>
        <v>2.0900248812485862</v>
      </c>
      <c r="AG134" s="11">
        <f t="shared" si="184"/>
        <v>2.0579064587973277</v>
      </c>
    </row>
    <row r="135" spans="2:34" x14ac:dyDescent="0.2">
      <c r="B135" s="7"/>
      <c r="D135" s="308"/>
      <c r="E135" s="11" t="str">
        <f t="shared" ref="E135:L135" si="185">E114</f>
        <v>Truck 19</v>
      </c>
      <c r="F135" s="11" t="str">
        <f t="shared" si="185"/>
        <v>Truck 19</v>
      </c>
      <c r="G135" s="11" t="str">
        <f t="shared" si="185"/>
        <v>Truck 19</v>
      </c>
      <c r="H135" s="11" t="str">
        <f t="shared" si="185"/>
        <v>Truck 19</v>
      </c>
      <c r="I135" s="11" t="str">
        <f t="shared" si="185"/>
        <v>Truck 19</v>
      </c>
      <c r="J135" s="11" t="str">
        <f t="shared" si="185"/>
        <v>Truck 19</v>
      </c>
      <c r="K135" s="11" t="str">
        <f t="shared" si="185"/>
        <v>Truck 19</v>
      </c>
      <c r="L135" s="11" t="str">
        <f t="shared" si="185"/>
        <v>Truck 19</v>
      </c>
      <c r="M135" s="11" t="str">
        <f t="shared" ref="M135:AB135" si="186">M114</f>
        <v>Truck 19</v>
      </c>
      <c r="N135" s="11" t="str">
        <f t="shared" si="186"/>
        <v>Truck 19</v>
      </c>
      <c r="O135" s="11" t="str">
        <f t="shared" si="186"/>
        <v>Truck 19</v>
      </c>
      <c r="P135" s="11" t="str">
        <f t="shared" si="186"/>
        <v>Truck 19</v>
      </c>
      <c r="Q135" s="11" t="str">
        <f t="shared" si="186"/>
        <v>Truck 19</v>
      </c>
      <c r="R135" s="11" t="str">
        <f t="shared" si="186"/>
        <v>Truck 19</v>
      </c>
      <c r="S135" s="11" t="str">
        <f t="shared" si="186"/>
        <v>Truck 22</v>
      </c>
      <c r="T135" s="11" t="str">
        <f t="shared" si="186"/>
        <v>Truck 22</v>
      </c>
      <c r="U135" s="11" t="str">
        <f t="shared" si="186"/>
        <v>Truck 22</v>
      </c>
      <c r="V135" s="11" t="str">
        <f t="shared" si="186"/>
        <v>Truck 23</v>
      </c>
      <c r="W135" s="11" t="str">
        <f t="shared" si="186"/>
        <v>Truck 23</v>
      </c>
      <c r="X135" s="11" t="str">
        <f t="shared" si="186"/>
        <v>Truck 23</v>
      </c>
      <c r="Y135" s="11" t="str">
        <f t="shared" si="186"/>
        <v>Truck 23</v>
      </c>
      <c r="Z135" s="11" t="str">
        <f t="shared" si="186"/>
        <v>Truck 23</v>
      </c>
      <c r="AA135" s="11" t="str">
        <f t="shared" si="186"/>
        <v>Truck 23</v>
      </c>
      <c r="AB135" s="11" t="str">
        <f t="shared" si="186"/>
        <v>Truck 23</v>
      </c>
      <c r="AC135" s="11" t="str">
        <f t="shared" si="184"/>
        <v>Truck 23</v>
      </c>
      <c r="AD135" s="11" t="str">
        <f t="shared" si="184"/>
        <v>Truck 23</v>
      </c>
      <c r="AE135" s="11" t="str">
        <f t="shared" si="184"/>
        <v>Truck 23</v>
      </c>
      <c r="AF135" s="11" t="str">
        <f t="shared" si="184"/>
        <v>Truck 23</v>
      </c>
      <c r="AG135" s="11" t="str">
        <f t="shared" si="184"/>
        <v>Truck 23</v>
      </c>
    </row>
    <row r="136" spans="2:34" ht="13.5" customHeight="1" x14ac:dyDescent="0.2">
      <c r="B136" s="7"/>
      <c r="C136" s="93"/>
      <c r="D136" s="9"/>
      <c r="E136" s="9"/>
      <c r="F136" s="9"/>
      <c r="G136" s="9"/>
      <c r="H136" s="9"/>
      <c r="I136" s="9"/>
      <c r="J136" s="9"/>
      <c r="K136" s="9"/>
      <c r="L136" s="9"/>
      <c r="M136" s="9"/>
      <c r="N136" s="9"/>
      <c r="O136" s="9"/>
      <c r="P136" s="9"/>
      <c r="Q136" s="9"/>
      <c r="R136" s="9"/>
      <c r="S136" s="9"/>
      <c r="T136" s="9"/>
      <c r="U136" s="9"/>
      <c r="V136" s="9"/>
      <c r="W136" s="9"/>
      <c r="X136" s="9"/>
      <c r="Y136" s="9"/>
      <c r="Z136" s="9"/>
      <c r="AA136" s="9"/>
    </row>
    <row r="137" spans="2:34" ht="13.5" customHeight="1" x14ac:dyDescent="0.2">
      <c r="B137" s="7"/>
      <c r="D137" s="298" t="str">
        <f>D70</f>
        <v>1 Unit Trucks</v>
      </c>
      <c r="E137" s="298"/>
      <c r="F137" s="298"/>
      <c r="G137" s="298"/>
      <c r="H137" s="298"/>
      <c r="I137" s="298"/>
      <c r="J137" s="298"/>
      <c r="K137" s="298"/>
      <c r="L137" s="298"/>
      <c r="M137" s="298"/>
    </row>
    <row r="138" spans="2:34" ht="13.5" customHeight="1" x14ac:dyDescent="0.2">
      <c r="B138" s="7"/>
      <c r="D138" t="s">
        <v>97</v>
      </c>
    </row>
    <row r="139" spans="2:34" ht="13.5" customHeight="1" x14ac:dyDescent="0.2">
      <c r="B139" s="7"/>
      <c r="C139" t="str">
        <f t="shared" ref="C139:C144" si="187">D72</f>
        <v>Truck 1</v>
      </c>
      <c r="D139" s="14">
        <v>1.8</v>
      </c>
      <c r="E139" s="14">
        <f t="shared" ref="E139:L139" si="188">E72*$D139</f>
        <v>38.879999999999995</v>
      </c>
      <c r="F139" s="14">
        <f t="shared" si="188"/>
        <v>28.907063197026019</v>
      </c>
      <c r="G139" s="14">
        <f t="shared" si="188"/>
        <v>23.005917159763317</v>
      </c>
      <c r="H139" s="14">
        <f t="shared" si="188"/>
        <v>19.105651105651109</v>
      </c>
      <c r="I139" s="14">
        <f t="shared" si="188"/>
        <v>16.336134453781511</v>
      </c>
      <c r="J139" s="14">
        <f t="shared" si="188"/>
        <v>14.26788990825688</v>
      </c>
      <c r="K139" s="14">
        <f t="shared" si="188"/>
        <v>12.664495114006515</v>
      </c>
      <c r="L139" s="14">
        <f t="shared" si="188"/>
        <v>11.385065885797951</v>
      </c>
      <c r="M139" s="14">
        <f>M72*$D139</f>
        <v>10.340425531914894</v>
      </c>
      <c r="N139" s="14">
        <f t="shared" ref="N139:AB139" si="189">N72*$D139</f>
        <v>8.7370786516853922</v>
      </c>
      <c r="O139" s="14">
        <f t="shared" si="189"/>
        <v>7.5642023346303509</v>
      </c>
      <c r="P139" s="14">
        <f t="shared" si="189"/>
        <v>6.668953687821614</v>
      </c>
      <c r="Q139" s="14">
        <f t="shared" si="189"/>
        <v>5.9631901840490809</v>
      </c>
      <c r="R139" s="14">
        <f t="shared" si="189"/>
        <v>4.9215189873417717</v>
      </c>
      <c r="S139" s="14">
        <f t="shared" si="189"/>
        <v>4.1896551724137936</v>
      </c>
      <c r="T139" s="14">
        <f t="shared" si="189"/>
        <v>3.6472795497185748</v>
      </c>
      <c r="U139" s="14">
        <f t="shared" si="189"/>
        <v>3.2292358803986709</v>
      </c>
      <c r="V139" s="14">
        <f t="shared" si="189"/>
        <v>2.9786952931461603</v>
      </c>
      <c r="W139" s="14">
        <f t="shared" si="189"/>
        <v>2.8181249999999998</v>
      </c>
      <c r="X139" s="14">
        <f t="shared" si="189"/>
        <v>2.6739807264640474</v>
      </c>
      <c r="Y139" s="14">
        <f t="shared" si="189"/>
        <v>2.543864598025388</v>
      </c>
      <c r="Z139" s="14">
        <f t="shared" si="189"/>
        <v>2.425823806321453</v>
      </c>
      <c r="AA139" s="14">
        <f t="shared" si="189"/>
        <v>2.3182519280205658</v>
      </c>
      <c r="AB139" s="14">
        <f t="shared" si="189"/>
        <v>2.2198153846153845</v>
      </c>
      <c r="AC139" s="14">
        <f t="shared" ref="AC139:AG143" si="190">AC72*$D139</f>
        <v>2.1293978748524207</v>
      </c>
      <c r="AD139" s="14">
        <f t="shared" si="190"/>
        <v>2.0460578559273968</v>
      </c>
      <c r="AE139" s="14">
        <f t="shared" si="190"/>
        <v>1.9689956331877732</v>
      </c>
      <c r="AF139" s="14">
        <f t="shared" si="190"/>
        <v>1.8975276170436612</v>
      </c>
      <c r="AG139" s="14">
        <f t="shared" si="190"/>
        <v>1.831065989847716</v>
      </c>
      <c r="AH139" t="str">
        <f t="shared" ref="AH139:AH144" si="191">C139</f>
        <v>Truck 1</v>
      </c>
    </row>
    <row r="140" spans="2:34" ht="13.5" customHeight="1" x14ac:dyDescent="0.2">
      <c r="B140" s="7"/>
      <c r="C140" t="str">
        <f t="shared" si="187"/>
        <v>Truck 2</v>
      </c>
      <c r="D140" s="14">
        <v>1.8</v>
      </c>
      <c r="E140" s="14">
        <f t="shared" ref="E140:L140" si="192">E73*$D140</f>
        <v>34.56</v>
      </c>
      <c r="F140" s="14">
        <f t="shared" si="192"/>
        <v>25.695167286245354</v>
      </c>
      <c r="G140" s="14">
        <f t="shared" si="192"/>
        <v>20.449704142011836</v>
      </c>
      <c r="H140" s="14">
        <f t="shared" si="192"/>
        <v>16.982800982800985</v>
      </c>
      <c r="I140" s="14">
        <f t="shared" si="192"/>
        <v>14.521008403361344</v>
      </c>
      <c r="J140" s="14">
        <f t="shared" si="192"/>
        <v>12.682568807339448</v>
      </c>
      <c r="K140" s="14">
        <f t="shared" si="192"/>
        <v>11.257328990228013</v>
      </c>
      <c r="L140" s="14">
        <f t="shared" si="192"/>
        <v>10.120058565153734</v>
      </c>
      <c r="M140" s="14">
        <f t="shared" ref="M140:AB140" si="193">M73*$D140</f>
        <v>9.1914893617021285</v>
      </c>
      <c r="N140" s="14">
        <f t="shared" si="193"/>
        <v>7.9907514450867048</v>
      </c>
      <c r="O140" s="14">
        <f t="shared" si="193"/>
        <v>7.4004282655246252</v>
      </c>
      <c r="P140" s="14">
        <f t="shared" si="193"/>
        <v>6.8913260219341979</v>
      </c>
      <c r="Q140" s="14">
        <f t="shared" si="193"/>
        <v>6.4477611940298507</v>
      </c>
      <c r="R140" s="14">
        <f t="shared" si="193"/>
        <v>5.7123966942148767</v>
      </c>
      <c r="S140" s="14">
        <f t="shared" si="193"/>
        <v>5.1275964391691398</v>
      </c>
      <c r="T140" s="14">
        <f t="shared" si="193"/>
        <v>4.6514131897711986</v>
      </c>
      <c r="U140" s="14">
        <f t="shared" si="193"/>
        <v>4.2561576354679804</v>
      </c>
      <c r="V140" s="14">
        <f t="shared" si="193"/>
        <v>3.9228149829738932</v>
      </c>
      <c r="W140" s="14">
        <f t="shared" si="193"/>
        <v>3.6378947368421053</v>
      </c>
      <c r="X140" s="14">
        <f t="shared" si="193"/>
        <v>3.3915603532875367</v>
      </c>
      <c r="Y140" s="14">
        <f t="shared" si="193"/>
        <v>3.1764705882352939</v>
      </c>
      <c r="Z140" s="14">
        <f t="shared" si="193"/>
        <v>3.0166175604007073</v>
      </c>
      <c r="AA140" s="14">
        <f t="shared" si="193"/>
        <v>2.8987542468856176</v>
      </c>
      <c r="AB140" s="14">
        <f t="shared" si="193"/>
        <v>2.7897547683923705</v>
      </c>
      <c r="AC140" s="14">
        <f t="shared" si="190"/>
        <v>2.6886554621848742</v>
      </c>
      <c r="AD140" s="14">
        <f t="shared" si="190"/>
        <v>2.594627470856564</v>
      </c>
      <c r="AE140" s="14">
        <f t="shared" si="190"/>
        <v>2.5069539666993146</v>
      </c>
      <c r="AF140" s="14">
        <f t="shared" si="190"/>
        <v>2.4250118427285647</v>
      </c>
      <c r="AG140" s="14">
        <f t="shared" si="190"/>
        <v>2.3482568807339455</v>
      </c>
      <c r="AH140" t="str">
        <f t="shared" si="191"/>
        <v>Truck 2</v>
      </c>
    </row>
    <row r="141" spans="2:34" ht="13.5" customHeight="1" x14ac:dyDescent="0.2">
      <c r="B141" s="7"/>
      <c r="C141" t="str">
        <f t="shared" si="187"/>
        <v>Truck 3</v>
      </c>
      <c r="D141" s="14">
        <v>1.8</v>
      </c>
      <c r="E141" s="14">
        <f t="shared" ref="E141:L141" si="194">E74*$D141</f>
        <v>33.264000000000003</v>
      </c>
      <c r="F141" s="14">
        <f t="shared" si="194"/>
        <v>24.731598513011154</v>
      </c>
      <c r="G141" s="14">
        <f t="shared" si="194"/>
        <v>19.682840236686392</v>
      </c>
      <c r="H141" s="14">
        <f t="shared" si="194"/>
        <v>16.345945945945946</v>
      </c>
      <c r="I141" s="14">
        <f t="shared" si="194"/>
        <v>13.976470588235294</v>
      </c>
      <c r="J141" s="14">
        <f t="shared" si="194"/>
        <v>12.20697247706422</v>
      </c>
      <c r="K141" s="14">
        <f t="shared" si="194"/>
        <v>10.835179153094465</v>
      </c>
      <c r="L141" s="14">
        <f t="shared" si="194"/>
        <v>9.7405563689604691</v>
      </c>
      <c r="M141" s="14">
        <f t="shared" ref="M141:AB141" si="195">M74*$D141</f>
        <v>8.846808510638299</v>
      </c>
      <c r="N141" s="14">
        <f t="shared" si="195"/>
        <v>7.4750561797752813</v>
      </c>
      <c r="O141" s="14">
        <f t="shared" si="195"/>
        <v>6.4715953307392997</v>
      </c>
      <c r="P141" s="14">
        <f t="shared" si="195"/>
        <v>5.9198875614898112</v>
      </c>
      <c r="Q141" s="14">
        <f t="shared" si="195"/>
        <v>5.6461126005361928</v>
      </c>
      <c r="R141" s="14">
        <f t="shared" si="195"/>
        <v>5.1680981595092028</v>
      </c>
      <c r="S141" s="14">
        <f t="shared" si="195"/>
        <v>4.764705882352942</v>
      </c>
      <c r="T141" s="14">
        <f t="shared" si="195"/>
        <v>4.4197271773347326</v>
      </c>
      <c r="U141" s="14">
        <f t="shared" si="195"/>
        <v>4.1213307240704502</v>
      </c>
      <c r="V141" s="14">
        <f t="shared" si="195"/>
        <v>3.8606782768102654</v>
      </c>
      <c r="W141" s="14">
        <f t="shared" si="195"/>
        <v>3.6310344827586207</v>
      </c>
      <c r="X141" s="14">
        <f t="shared" si="195"/>
        <v>3.4271765663140767</v>
      </c>
      <c r="Y141" s="14">
        <f t="shared" si="195"/>
        <v>3.2449922958397535</v>
      </c>
      <c r="Z141" s="14">
        <f t="shared" si="195"/>
        <v>3.0811997073884418</v>
      </c>
      <c r="AA141" s="14">
        <f t="shared" si="195"/>
        <v>2.9732793522267209</v>
      </c>
      <c r="AB141" s="14">
        <f t="shared" si="195"/>
        <v>2.8729584352078241</v>
      </c>
      <c r="AC141" s="14">
        <f t="shared" si="190"/>
        <v>2.7791863765373699</v>
      </c>
      <c r="AD141" s="14">
        <f t="shared" si="190"/>
        <v>2.6913421896472749</v>
      </c>
      <c r="AE141" s="14">
        <f t="shared" si="190"/>
        <v>2.6088809946714036</v>
      </c>
      <c r="AF141" s="14">
        <f t="shared" si="190"/>
        <v>2.5313227057302887</v>
      </c>
      <c r="AG141" s="14">
        <f t="shared" si="190"/>
        <v>2.4582426778242681</v>
      </c>
      <c r="AH141" t="str">
        <f t="shared" si="191"/>
        <v>Truck 3</v>
      </c>
    </row>
    <row r="142" spans="2:34" ht="13.5" customHeight="1" x14ac:dyDescent="0.2">
      <c r="B142" s="7"/>
      <c r="C142" t="str">
        <f t="shared" si="187"/>
        <v>Truck 4</v>
      </c>
      <c r="D142" s="14">
        <v>1.8</v>
      </c>
      <c r="E142" s="14">
        <f t="shared" ref="E142:L142" si="196">E75*$D142</f>
        <v>33.264000000000003</v>
      </c>
      <c r="F142" s="14">
        <f t="shared" si="196"/>
        <v>24.731598513011154</v>
      </c>
      <c r="G142" s="14">
        <f t="shared" si="196"/>
        <v>19.682840236686392</v>
      </c>
      <c r="H142" s="14">
        <f t="shared" si="196"/>
        <v>16.345945945945946</v>
      </c>
      <c r="I142" s="14">
        <f t="shared" si="196"/>
        <v>13.976470588235294</v>
      </c>
      <c r="J142" s="14">
        <f t="shared" si="196"/>
        <v>12.20697247706422</v>
      </c>
      <c r="K142" s="14">
        <f t="shared" si="196"/>
        <v>10.835179153094465</v>
      </c>
      <c r="L142" s="14">
        <f t="shared" si="196"/>
        <v>9.7405563689604691</v>
      </c>
      <c r="M142" s="14">
        <f t="shared" ref="M142:AB142" si="197">M75*$D142</f>
        <v>8.846808510638299</v>
      </c>
      <c r="N142" s="14">
        <f t="shared" si="197"/>
        <v>7.4750561797752813</v>
      </c>
      <c r="O142" s="14">
        <f t="shared" si="197"/>
        <v>6.4715953307392997</v>
      </c>
      <c r="P142" s="14">
        <f t="shared" si="197"/>
        <v>6.0944112859468262</v>
      </c>
      <c r="Q142" s="14">
        <f t="shared" si="197"/>
        <v>5.8744769874476983</v>
      </c>
      <c r="R142" s="14">
        <f t="shared" si="197"/>
        <v>5.4790243902439029</v>
      </c>
      <c r="S142" s="14">
        <f t="shared" si="197"/>
        <v>5.1334552102376598</v>
      </c>
      <c r="T142" s="14">
        <f t="shared" si="197"/>
        <v>4.8288907996560617</v>
      </c>
      <c r="U142" s="14">
        <f t="shared" si="197"/>
        <v>4.558441558441559</v>
      </c>
      <c r="V142" s="14">
        <f t="shared" si="197"/>
        <v>4.3166794773251347</v>
      </c>
      <c r="W142" s="14">
        <f t="shared" si="197"/>
        <v>4.0992700729927005</v>
      </c>
      <c r="X142" s="14">
        <f t="shared" si="197"/>
        <v>3.9027102154273798</v>
      </c>
      <c r="Y142" s="14">
        <f t="shared" si="197"/>
        <v>3.7241379310344831</v>
      </c>
      <c r="Z142" s="14">
        <f t="shared" si="197"/>
        <v>3.5611921369689288</v>
      </c>
      <c r="AA142" s="14">
        <f t="shared" si="197"/>
        <v>3.4119076549210212</v>
      </c>
      <c r="AB142" s="14">
        <f t="shared" si="197"/>
        <v>3.2746355685131197</v>
      </c>
      <c r="AC142" s="14">
        <f t="shared" si="190"/>
        <v>3.1479820627802693</v>
      </c>
      <c r="AD142" s="14">
        <f t="shared" si="190"/>
        <v>3.0418721270371929</v>
      </c>
      <c r="AE142" s="14">
        <f t="shared" si="190"/>
        <v>2.9566206336311947</v>
      </c>
      <c r="AF142" s="14">
        <f t="shared" si="190"/>
        <v>2.8760173844330312</v>
      </c>
      <c r="AG142" s="14">
        <f t="shared" si="190"/>
        <v>2.7996923076923079</v>
      </c>
      <c r="AH142" t="str">
        <f t="shared" si="191"/>
        <v>Truck 4</v>
      </c>
    </row>
    <row r="143" spans="2:34" ht="13.5" customHeight="1" x14ac:dyDescent="0.2">
      <c r="B143" s="7"/>
      <c r="C143" t="str">
        <f t="shared" si="187"/>
        <v>Truck 5</v>
      </c>
      <c r="D143" s="14">
        <v>1.8</v>
      </c>
      <c r="E143" s="14">
        <f t="shared" ref="E143:L143" si="198">E76*$D143</f>
        <v>34.56</v>
      </c>
      <c r="F143" s="14">
        <f t="shared" si="198"/>
        <v>25.695167286245354</v>
      </c>
      <c r="G143" s="14">
        <f t="shared" si="198"/>
        <v>20.449704142011836</v>
      </c>
      <c r="H143" s="14">
        <f t="shared" si="198"/>
        <v>16.982800982800985</v>
      </c>
      <c r="I143" s="14">
        <f t="shared" si="198"/>
        <v>14.521008403361344</v>
      </c>
      <c r="J143" s="14">
        <f t="shared" si="198"/>
        <v>12.682568807339448</v>
      </c>
      <c r="K143" s="14">
        <f t="shared" si="198"/>
        <v>11.257328990228013</v>
      </c>
      <c r="L143" s="14">
        <f t="shared" si="198"/>
        <v>10.120058565153734</v>
      </c>
      <c r="M143" s="14">
        <f t="shared" ref="M143:AB143" si="199">M76*$D143</f>
        <v>9.1914893617021285</v>
      </c>
      <c r="N143" s="14">
        <f t="shared" si="199"/>
        <v>7.7662921348314606</v>
      </c>
      <c r="O143" s="14">
        <f t="shared" si="199"/>
        <v>6.9537223340040244</v>
      </c>
      <c r="P143" s="14">
        <f t="shared" si="199"/>
        <v>6.5023518344308568</v>
      </c>
      <c r="Q143" s="14">
        <f t="shared" si="199"/>
        <v>6.1060070671378099</v>
      </c>
      <c r="R143" s="14">
        <f t="shared" si="199"/>
        <v>5.4425196850393709</v>
      </c>
      <c r="S143" s="14">
        <f t="shared" si="199"/>
        <v>4.9090909090909101</v>
      </c>
      <c r="T143" s="14">
        <f t="shared" si="199"/>
        <v>4.4708926261319544</v>
      </c>
      <c r="U143" s="14">
        <f t="shared" si="199"/>
        <v>4.104513064133017</v>
      </c>
      <c r="V143" s="14">
        <f t="shared" si="199"/>
        <v>3.8587834963845169</v>
      </c>
      <c r="W143" s="14">
        <f t="shared" si="199"/>
        <v>3.748760330578512</v>
      </c>
      <c r="X143" s="14">
        <f t="shared" si="199"/>
        <v>3.6448372840498191</v>
      </c>
      <c r="Y143" s="14">
        <f t="shared" si="199"/>
        <v>3.5465207193119626</v>
      </c>
      <c r="Z143" s="14">
        <f t="shared" si="199"/>
        <v>3.4533688618195666</v>
      </c>
      <c r="AA143" s="14">
        <f t="shared" si="199"/>
        <v>3.3649851632047483</v>
      </c>
      <c r="AB143" s="14">
        <f t="shared" si="199"/>
        <v>3.2810126582278483</v>
      </c>
      <c r="AC143" s="14">
        <f t="shared" si="190"/>
        <v>3.2011291460832743</v>
      </c>
      <c r="AD143" s="14">
        <f t="shared" si="190"/>
        <v>3.1250430589045819</v>
      </c>
      <c r="AE143" s="14">
        <f t="shared" si="190"/>
        <v>3.0524899057873487</v>
      </c>
      <c r="AF143" s="14">
        <f t="shared" si="190"/>
        <v>2.9832292009207499</v>
      </c>
      <c r="AG143" s="14">
        <f t="shared" si="190"/>
        <v>2.9170418006430872</v>
      </c>
      <c r="AH143" t="str">
        <f t="shared" si="191"/>
        <v>Truck 5</v>
      </c>
    </row>
    <row r="144" spans="2:34" x14ac:dyDescent="0.2">
      <c r="B144" s="7"/>
      <c r="C144" t="str">
        <f t="shared" si="187"/>
        <v>Truck 26</v>
      </c>
      <c r="D144" s="14">
        <v>1.8</v>
      </c>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t="str">
        <f t="shared" si="191"/>
        <v>Truck 26</v>
      </c>
    </row>
    <row r="145" spans="2:34" x14ac:dyDescent="0.2">
      <c r="B145" s="7"/>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row>
    <row r="146" spans="2:34" x14ac:dyDescent="0.2">
      <c r="B146" s="7"/>
      <c r="D146" s="6"/>
      <c r="E146" s="14">
        <f t="shared" ref="E146:L146" si="200">MAX(E139:E144)</f>
        <v>38.879999999999995</v>
      </c>
      <c r="F146" s="14">
        <f t="shared" si="200"/>
        <v>28.907063197026019</v>
      </c>
      <c r="G146" s="14">
        <f t="shared" si="200"/>
        <v>23.005917159763317</v>
      </c>
      <c r="H146" s="14">
        <f t="shared" si="200"/>
        <v>19.105651105651109</v>
      </c>
      <c r="I146" s="14">
        <f t="shared" si="200"/>
        <v>16.336134453781511</v>
      </c>
      <c r="J146" s="14">
        <f t="shared" si="200"/>
        <v>14.26788990825688</v>
      </c>
      <c r="K146" s="14">
        <f t="shared" si="200"/>
        <v>12.664495114006515</v>
      </c>
      <c r="L146" s="14">
        <f t="shared" si="200"/>
        <v>11.385065885797951</v>
      </c>
      <c r="M146" s="14">
        <f t="shared" ref="M146:AB146" si="201">MAX(M139:M144)</f>
        <v>10.340425531914894</v>
      </c>
      <c r="N146" s="14">
        <f t="shared" si="201"/>
        <v>8.7370786516853922</v>
      </c>
      <c r="O146" s="14">
        <f t="shared" si="201"/>
        <v>7.5642023346303509</v>
      </c>
      <c r="P146" s="14">
        <f t="shared" si="201"/>
        <v>6.8913260219341979</v>
      </c>
      <c r="Q146" s="14">
        <f t="shared" si="201"/>
        <v>6.4477611940298507</v>
      </c>
      <c r="R146" s="14">
        <f t="shared" si="201"/>
        <v>5.7123966942148767</v>
      </c>
      <c r="S146" s="14">
        <f t="shared" si="201"/>
        <v>5.1334552102376598</v>
      </c>
      <c r="T146" s="14">
        <f t="shared" si="201"/>
        <v>4.8288907996560617</v>
      </c>
      <c r="U146" s="14">
        <f t="shared" si="201"/>
        <v>4.558441558441559</v>
      </c>
      <c r="V146" s="14">
        <f t="shared" si="201"/>
        <v>4.3166794773251347</v>
      </c>
      <c r="W146" s="14">
        <f t="shared" si="201"/>
        <v>4.0992700729927005</v>
      </c>
      <c r="X146" s="14">
        <f t="shared" si="201"/>
        <v>3.9027102154273798</v>
      </c>
      <c r="Y146" s="14">
        <f t="shared" si="201"/>
        <v>3.7241379310344831</v>
      </c>
      <c r="Z146" s="14">
        <f t="shared" si="201"/>
        <v>3.5611921369689288</v>
      </c>
      <c r="AA146" s="14">
        <f t="shared" si="201"/>
        <v>3.4119076549210212</v>
      </c>
      <c r="AB146" s="14">
        <f t="shared" si="201"/>
        <v>3.2810126582278483</v>
      </c>
      <c r="AC146" s="14">
        <f>MAX(AC139:AC144)</f>
        <v>3.2011291460832743</v>
      </c>
      <c r="AD146" s="14">
        <f>MAX(AD139:AD144)</f>
        <v>3.1250430589045819</v>
      </c>
      <c r="AE146" s="14">
        <f>MAX(AE139:AE144)</f>
        <v>3.0524899057873487</v>
      </c>
      <c r="AF146" s="14">
        <f>MAX(AF139:AF144)</f>
        <v>2.9832292009207499</v>
      </c>
      <c r="AG146" s="14">
        <f>MAX(AG139:AG144)</f>
        <v>2.9170418006430872</v>
      </c>
    </row>
    <row r="147" spans="2:34" x14ac:dyDescent="0.2">
      <c r="B147" s="7"/>
      <c r="C147" s="298" t="s">
        <v>95</v>
      </c>
      <c r="D147" s="298"/>
      <c r="E147" s="132" t="str">
        <f>VLOOKUP(E146,E139:$AH$144,E148,FALSE)</f>
        <v>Truck 1</v>
      </c>
      <c r="F147" s="132" t="str">
        <f>VLOOKUP(F146,F139:$AH$144,F148,FALSE)</f>
        <v>Truck 1</v>
      </c>
      <c r="G147" s="132" t="str">
        <f>VLOOKUP(G146,G139:$AH$144,G148,FALSE)</f>
        <v>Truck 1</v>
      </c>
      <c r="H147" s="132" t="str">
        <f>VLOOKUP(H146,H139:$AH$144,H148,FALSE)</f>
        <v>Truck 1</v>
      </c>
      <c r="I147" s="132" t="str">
        <f>VLOOKUP(I146,I139:$AH$144,I148,FALSE)</f>
        <v>Truck 1</v>
      </c>
      <c r="J147" s="132" t="str">
        <f>VLOOKUP(J146,J139:$AH$144,J148,FALSE)</f>
        <v>Truck 1</v>
      </c>
      <c r="K147" s="132" t="str">
        <f>VLOOKUP(K146,K139:$AH$144,K148,FALSE)</f>
        <v>Truck 1</v>
      </c>
      <c r="L147" s="132" t="str">
        <f>VLOOKUP(L146,L139:$AH$144,L148,FALSE)</f>
        <v>Truck 1</v>
      </c>
      <c r="M147" s="64" t="str">
        <f>VLOOKUP(M146,M139:$AH$144,M148,FALSE)</f>
        <v>Truck 1</v>
      </c>
      <c r="N147" s="64" t="str">
        <f>VLOOKUP(N146,N139:$AH$144,N148,FALSE)</f>
        <v>Truck 1</v>
      </c>
      <c r="O147" s="64" t="str">
        <f>VLOOKUP(O146,O139:$AH$144,O148,FALSE)</f>
        <v>Truck 1</v>
      </c>
      <c r="P147" s="64" t="str">
        <f>VLOOKUP(P146,P139:$AH$144,P148,FALSE)</f>
        <v>Truck 2</v>
      </c>
      <c r="Q147" s="64" t="str">
        <f>VLOOKUP(Q146,Q139:$AH$144,Q148,FALSE)</f>
        <v>Truck 2</v>
      </c>
      <c r="R147" s="64" t="str">
        <f>VLOOKUP(R146,R139:$AH$144,R148,FALSE)</f>
        <v>Truck 2</v>
      </c>
      <c r="S147" s="64" t="str">
        <f>VLOOKUP(S146,S139:$AH$144,S148,FALSE)</f>
        <v>Truck 4</v>
      </c>
      <c r="T147" s="64" t="str">
        <f>VLOOKUP(T146,T139:$AH$144,T148,FALSE)</f>
        <v>Truck 4</v>
      </c>
      <c r="U147" s="64" t="str">
        <f>VLOOKUP(U146,U139:$AH$144,U148,FALSE)</f>
        <v>Truck 4</v>
      </c>
      <c r="V147" s="64" t="str">
        <f>VLOOKUP(V146,V139:$AH$144,V148,FALSE)</f>
        <v>Truck 4</v>
      </c>
      <c r="W147" s="64" t="str">
        <f>VLOOKUP(W146,W139:$AH$144,W148,FALSE)</f>
        <v>Truck 4</v>
      </c>
      <c r="X147" s="64" t="str">
        <f>VLOOKUP(X146,X139:$AH$144,X148,FALSE)</f>
        <v>Truck 4</v>
      </c>
      <c r="Y147" s="64" t="str">
        <f>VLOOKUP(Y146,Y139:$AH$144,Y148,FALSE)</f>
        <v>Truck 4</v>
      </c>
      <c r="Z147" s="64" t="str">
        <f>VLOOKUP(Z146,Z139:$AH$144,Z148,FALSE)</f>
        <v>Truck 4</v>
      </c>
      <c r="AA147" s="64" t="str">
        <f>VLOOKUP(AA146,AA139:$AH$144,AA148,FALSE)</f>
        <v>Truck 4</v>
      </c>
      <c r="AB147" s="64" t="str">
        <f>VLOOKUP(AB146,AB139:$AH$144,AB148,FALSE)</f>
        <v>Truck 5</v>
      </c>
      <c r="AC147" s="132" t="str">
        <f>VLOOKUP(AC146,AC139:$AH$144,AC148,FALSE)</f>
        <v>Truck 5</v>
      </c>
      <c r="AD147" s="132" t="str">
        <f>VLOOKUP(AD146,AD139:$AH$144,AD148,FALSE)</f>
        <v>Truck 5</v>
      </c>
      <c r="AE147" s="132" t="str">
        <f>VLOOKUP(AE146,AE139:$AH$144,AE148,FALSE)</f>
        <v>Truck 5</v>
      </c>
      <c r="AF147" s="132" t="str">
        <f>VLOOKUP(AF146,AF139:$AH$144,AF148,FALSE)</f>
        <v>Truck 5</v>
      </c>
      <c r="AG147" s="132" t="str">
        <f>VLOOKUP(AG146,AG139:$AH$144,AG148,FALSE)</f>
        <v>Truck 5</v>
      </c>
    </row>
    <row r="148" spans="2:34" x14ac:dyDescent="0.2">
      <c r="B148" s="7"/>
      <c r="E148">
        <f t="shared" ref="E148:AF148" si="202">E81</f>
        <v>30</v>
      </c>
      <c r="F148">
        <f t="shared" si="202"/>
        <v>29</v>
      </c>
      <c r="G148">
        <f t="shared" si="202"/>
        <v>28</v>
      </c>
      <c r="H148">
        <f t="shared" si="202"/>
        <v>27</v>
      </c>
      <c r="I148">
        <f t="shared" si="202"/>
        <v>26</v>
      </c>
      <c r="J148">
        <f t="shared" si="202"/>
        <v>25</v>
      </c>
      <c r="K148">
        <f t="shared" si="202"/>
        <v>24</v>
      </c>
      <c r="L148">
        <f t="shared" si="202"/>
        <v>23</v>
      </c>
      <c r="M148">
        <f t="shared" si="202"/>
        <v>22</v>
      </c>
      <c r="N148">
        <f t="shared" si="202"/>
        <v>21</v>
      </c>
      <c r="O148">
        <f t="shared" si="202"/>
        <v>20</v>
      </c>
      <c r="P148">
        <f t="shared" si="202"/>
        <v>19</v>
      </c>
      <c r="Q148">
        <f t="shared" si="202"/>
        <v>18</v>
      </c>
      <c r="R148">
        <f t="shared" si="202"/>
        <v>17</v>
      </c>
      <c r="S148">
        <f t="shared" si="202"/>
        <v>16</v>
      </c>
      <c r="T148">
        <f t="shared" si="202"/>
        <v>15</v>
      </c>
      <c r="U148">
        <f t="shared" si="202"/>
        <v>14</v>
      </c>
      <c r="V148">
        <f t="shared" si="202"/>
        <v>13</v>
      </c>
      <c r="W148">
        <f t="shared" si="202"/>
        <v>12</v>
      </c>
      <c r="X148">
        <f t="shared" si="202"/>
        <v>11</v>
      </c>
      <c r="Y148">
        <f t="shared" si="202"/>
        <v>10</v>
      </c>
      <c r="Z148">
        <f t="shared" si="202"/>
        <v>9</v>
      </c>
      <c r="AA148">
        <f t="shared" si="202"/>
        <v>8</v>
      </c>
      <c r="AB148">
        <f t="shared" si="202"/>
        <v>7</v>
      </c>
      <c r="AC148">
        <f t="shared" si="202"/>
        <v>6</v>
      </c>
      <c r="AD148">
        <f t="shared" si="202"/>
        <v>5</v>
      </c>
      <c r="AE148">
        <f t="shared" si="202"/>
        <v>4</v>
      </c>
      <c r="AF148">
        <f t="shared" si="202"/>
        <v>3</v>
      </c>
      <c r="AG148">
        <f>AG81</f>
        <v>2</v>
      </c>
    </row>
    <row r="150" spans="2:34" x14ac:dyDescent="0.2">
      <c r="D150" s="298" t="str">
        <f>D83</f>
        <v>2 Unit Trucks</v>
      </c>
      <c r="E150" s="298"/>
      <c r="F150" s="298"/>
      <c r="G150" s="298"/>
      <c r="H150" s="298"/>
      <c r="I150" s="298"/>
      <c r="J150" s="298"/>
      <c r="K150" s="298"/>
      <c r="L150" s="298"/>
      <c r="M150" s="298"/>
    </row>
    <row r="151" spans="2:34" x14ac:dyDescent="0.2">
      <c r="D151" t="s">
        <v>97</v>
      </c>
    </row>
    <row r="152" spans="2:34" x14ac:dyDescent="0.2">
      <c r="C152" t="str">
        <f t="shared" ref="C152:C163" si="203">D85</f>
        <v>Truck 6</v>
      </c>
      <c r="D152" s="14">
        <v>1.61</v>
      </c>
      <c r="E152" s="14">
        <f t="shared" ref="E152:L152" si="204">E85*$D152</f>
        <v>34.775999999999996</v>
      </c>
      <c r="F152" s="14">
        <f t="shared" si="204"/>
        <v>25.855762081784384</v>
      </c>
      <c r="G152" s="14">
        <f t="shared" si="204"/>
        <v>20.577514792899411</v>
      </c>
      <c r="H152" s="14">
        <f t="shared" si="204"/>
        <v>17.088943488943492</v>
      </c>
      <c r="I152" s="14">
        <f t="shared" si="204"/>
        <v>14.611764705882353</v>
      </c>
      <c r="J152" s="14">
        <f t="shared" si="204"/>
        <v>12.761834862385321</v>
      </c>
      <c r="K152" s="14">
        <f t="shared" si="204"/>
        <v>11.32768729641694</v>
      </c>
      <c r="L152" s="14">
        <f t="shared" si="204"/>
        <v>10.183308931185945</v>
      </c>
      <c r="M152" s="14">
        <f>M85*$D152</f>
        <v>9.248936170212767</v>
      </c>
      <c r="N152" s="14">
        <f t="shared" ref="N152:AB152" si="205">N85*$D152</f>
        <v>7.8148314606741565</v>
      </c>
      <c r="O152" s="14">
        <f t="shared" si="205"/>
        <v>6.7657587548638141</v>
      </c>
      <c r="P152" s="14">
        <f t="shared" si="205"/>
        <v>6.1639082751744771</v>
      </c>
      <c r="Q152" s="14">
        <f t="shared" si="205"/>
        <v>5.7671641791044781</v>
      </c>
      <c r="R152" s="14">
        <f t="shared" si="205"/>
        <v>5.1094214876033073</v>
      </c>
      <c r="S152" s="14">
        <f t="shared" si="205"/>
        <v>4.586350148367953</v>
      </c>
      <c r="T152" s="14">
        <f t="shared" si="205"/>
        <v>4.1604306864064613</v>
      </c>
      <c r="U152" s="14">
        <f t="shared" si="205"/>
        <v>3.8068965517241384</v>
      </c>
      <c r="V152" s="14">
        <f t="shared" si="205"/>
        <v>3.508740068104427</v>
      </c>
      <c r="W152" s="14">
        <f t="shared" si="205"/>
        <v>3.2538947368421054</v>
      </c>
      <c r="X152" s="14">
        <f t="shared" si="205"/>
        <v>3.0812330921673485</v>
      </c>
      <c r="Y152" s="14">
        <f t="shared" si="205"/>
        <v>3.0157758620689661</v>
      </c>
      <c r="Z152" s="14">
        <f t="shared" si="205"/>
        <v>2.9530419053361476</v>
      </c>
      <c r="AA152" s="14">
        <f t="shared" si="205"/>
        <v>2.8928647371529834</v>
      </c>
      <c r="AB152" s="14">
        <f t="shared" si="205"/>
        <v>2.8350911722141827</v>
      </c>
      <c r="AC152" s="14">
        <f t="shared" ref="AC152:AG163" si="206">AC85*$D152</f>
        <v>2.7795800227014755</v>
      </c>
      <c r="AD152" s="14">
        <f t="shared" si="206"/>
        <v>2.7262009462844428</v>
      </c>
      <c r="AE152" s="14">
        <f t="shared" si="206"/>
        <v>2.6748334243582748</v>
      </c>
      <c r="AF152" s="14">
        <f t="shared" si="206"/>
        <v>2.6253658536585371</v>
      </c>
      <c r="AG152" s="14">
        <f t="shared" si="206"/>
        <v>2.5776947368421057</v>
      </c>
      <c r="AH152" t="str">
        <f t="shared" ref="AH152:AH163" si="207">AH85</f>
        <v>Truck 6</v>
      </c>
    </row>
    <row r="153" spans="2:34" x14ac:dyDescent="0.2">
      <c r="C153" t="str">
        <f t="shared" si="203"/>
        <v>Truck 7</v>
      </c>
      <c r="D153" s="14">
        <v>1.44</v>
      </c>
      <c r="E153" s="14">
        <f t="shared" ref="E153:L153" si="208">E86*$D153</f>
        <v>31.103999999999996</v>
      </c>
      <c r="F153" s="14">
        <f t="shared" si="208"/>
        <v>23.125650557620816</v>
      </c>
      <c r="G153" s="14">
        <f t="shared" si="208"/>
        <v>18.404733727810651</v>
      </c>
      <c r="H153" s="14">
        <f t="shared" si="208"/>
        <v>15.284520884520886</v>
      </c>
      <c r="I153" s="14">
        <f t="shared" si="208"/>
        <v>13.06890756302521</v>
      </c>
      <c r="J153" s="14">
        <f t="shared" si="208"/>
        <v>11.414311926605503</v>
      </c>
      <c r="K153" s="14">
        <f t="shared" si="208"/>
        <v>10.131596091205212</v>
      </c>
      <c r="L153" s="14">
        <f t="shared" si="208"/>
        <v>9.1080527086383594</v>
      </c>
      <c r="M153" s="14">
        <f t="shared" ref="M153:AB153" si="209">M86*$D153</f>
        <v>8.2723404255319153</v>
      </c>
      <c r="N153" s="14">
        <f t="shared" si="209"/>
        <v>6.9896629213483132</v>
      </c>
      <c r="O153" s="14">
        <f t="shared" si="209"/>
        <v>6.05136186770428</v>
      </c>
      <c r="P153" s="14">
        <f t="shared" si="209"/>
        <v>5.5130608175473581</v>
      </c>
      <c r="Q153" s="14">
        <f t="shared" si="209"/>
        <v>5.1582089552238806</v>
      </c>
      <c r="R153" s="14">
        <f t="shared" si="209"/>
        <v>4.569917355371901</v>
      </c>
      <c r="S153" s="14">
        <f t="shared" si="209"/>
        <v>4.1020771513353118</v>
      </c>
      <c r="T153" s="14">
        <f t="shared" si="209"/>
        <v>3.7211305518169584</v>
      </c>
      <c r="U153" s="14">
        <f t="shared" si="209"/>
        <v>3.4049261083743843</v>
      </c>
      <c r="V153" s="14">
        <f t="shared" si="209"/>
        <v>3.1382519863791143</v>
      </c>
      <c r="W153" s="14">
        <f t="shared" si="209"/>
        <v>2.9103157894736844</v>
      </c>
      <c r="X153" s="14">
        <f t="shared" si="209"/>
        <v>2.7739069642376983</v>
      </c>
      <c r="Y153" s="14">
        <f t="shared" si="209"/>
        <v>2.7233790918690604</v>
      </c>
      <c r="Z153" s="14">
        <f t="shared" si="209"/>
        <v>2.6746590614467203</v>
      </c>
      <c r="AA153" s="14">
        <f t="shared" si="209"/>
        <v>2.6276515537442688</v>
      </c>
      <c r="AB153" s="14">
        <f t="shared" si="209"/>
        <v>2.582267834793492</v>
      </c>
      <c r="AC153" s="14">
        <f t="shared" si="206"/>
        <v>2.5384251968503935</v>
      </c>
      <c r="AD153" s="14">
        <f t="shared" si="206"/>
        <v>2.4960464553593034</v>
      </c>
      <c r="AE153" s="14">
        <f t="shared" si="206"/>
        <v>2.4550594954783436</v>
      </c>
      <c r="AF153" s="14">
        <f t="shared" si="206"/>
        <v>2.4153968625614608</v>
      </c>
      <c r="AG153" s="14">
        <f t="shared" si="206"/>
        <v>2.3769953917050692</v>
      </c>
      <c r="AH153" t="str">
        <f t="shared" si="207"/>
        <v>Truck 7</v>
      </c>
    </row>
    <row r="154" spans="2:34" x14ac:dyDescent="0.2">
      <c r="C154" t="str">
        <f t="shared" si="203"/>
        <v>Truck 8</v>
      </c>
      <c r="D154" s="14">
        <v>1.73</v>
      </c>
      <c r="E154" s="14">
        <f t="shared" ref="E154:L154" si="210">E87*$D154</f>
        <v>37.367999999999995</v>
      </c>
      <c r="F154" s="14">
        <f t="shared" si="210"/>
        <v>27.782899628252785</v>
      </c>
      <c r="G154" s="14">
        <f t="shared" si="210"/>
        <v>22.111242603550298</v>
      </c>
      <c r="H154" s="14">
        <f t="shared" si="210"/>
        <v>18.362653562653563</v>
      </c>
      <c r="I154" s="14">
        <f t="shared" si="210"/>
        <v>15.700840336134453</v>
      </c>
      <c r="J154" s="14">
        <f t="shared" si="210"/>
        <v>13.713027522935779</v>
      </c>
      <c r="K154" s="14">
        <f t="shared" si="210"/>
        <v>12.17198697068404</v>
      </c>
      <c r="L154" s="14">
        <f t="shared" si="210"/>
        <v>10.942313323572474</v>
      </c>
      <c r="M154" s="14">
        <f t="shared" ref="M154:AB154" si="211">M87*$D154</f>
        <v>9.9382978723404261</v>
      </c>
      <c r="N154" s="14">
        <f t="shared" si="211"/>
        <v>8.3973033707865152</v>
      </c>
      <c r="O154" s="14">
        <f t="shared" si="211"/>
        <v>7.2700389105058365</v>
      </c>
      <c r="P154" s="14">
        <f t="shared" si="211"/>
        <v>6.6233300099700898</v>
      </c>
      <c r="Q154" s="14">
        <f t="shared" si="211"/>
        <v>6.1970149253731348</v>
      </c>
      <c r="R154" s="14">
        <f t="shared" si="211"/>
        <v>5.490247933884298</v>
      </c>
      <c r="S154" s="14">
        <f t="shared" si="211"/>
        <v>4.9281899109792286</v>
      </c>
      <c r="T154" s="14">
        <f t="shared" si="211"/>
        <v>4.4705248990578736</v>
      </c>
      <c r="U154" s="14">
        <f t="shared" si="211"/>
        <v>4.0906403940886706</v>
      </c>
      <c r="V154" s="14">
        <f t="shared" si="211"/>
        <v>3.7702610669693528</v>
      </c>
      <c r="W154" s="14">
        <f t="shared" si="211"/>
        <v>3.4964210526315789</v>
      </c>
      <c r="X154" s="14">
        <f t="shared" si="211"/>
        <v>3.3300526500526502</v>
      </c>
      <c r="Y154" s="14">
        <f t="shared" si="211"/>
        <v>3.2513091158327625</v>
      </c>
      <c r="Z154" s="14">
        <f t="shared" si="211"/>
        <v>3.1762035487110816</v>
      </c>
      <c r="AA154" s="14">
        <f t="shared" si="211"/>
        <v>3.1044895287958116</v>
      </c>
      <c r="AB154" s="14">
        <f t="shared" si="211"/>
        <v>3.0359424000000002</v>
      </c>
      <c r="AC154" s="14">
        <f t="shared" si="206"/>
        <v>2.9703569192235442</v>
      </c>
      <c r="AD154" s="14">
        <f t="shared" si="206"/>
        <v>2.9075452038001846</v>
      </c>
      <c r="AE154" s="14">
        <f t="shared" si="206"/>
        <v>2.8473349339735896</v>
      </c>
      <c r="AF154" s="14">
        <f t="shared" si="206"/>
        <v>2.7895677741840639</v>
      </c>
      <c r="AG154" s="14">
        <f t="shared" si="206"/>
        <v>2.734097982708934</v>
      </c>
      <c r="AH154" t="str">
        <f t="shared" si="207"/>
        <v>Truck 8</v>
      </c>
    </row>
    <row r="155" spans="2:34" x14ac:dyDescent="0.2">
      <c r="C155" t="str">
        <f t="shared" si="203"/>
        <v>Truck 9</v>
      </c>
      <c r="D155" s="14">
        <v>1.8</v>
      </c>
      <c r="E155" s="14">
        <f t="shared" ref="E155:L155" si="212">E88*$D155</f>
        <v>38.879999999999995</v>
      </c>
      <c r="F155" s="14">
        <f t="shared" si="212"/>
        <v>28.907063197026019</v>
      </c>
      <c r="G155" s="14">
        <f t="shared" si="212"/>
        <v>23.005917159763317</v>
      </c>
      <c r="H155" s="14">
        <f t="shared" si="212"/>
        <v>19.105651105651109</v>
      </c>
      <c r="I155" s="14">
        <f t="shared" si="212"/>
        <v>16.336134453781511</v>
      </c>
      <c r="J155" s="14">
        <f t="shared" si="212"/>
        <v>14.26788990825688</v>
      </c>
      <c r="K155" s="14">
        <f t="shared" si="212"/>
        <v>12.664495114006515</v>
      </c>
      <c r="L155" s="14">
        <f t="shared" si="212"/>
        <v>11.385065885797951</v>
      </c>
      <c r="M155" s="14">
        <f t="shared" ref="M155:AB155" si="213">M88*$D155</f>
        <v>10.340425531914894</v>
      </c>
      <c r="N155" s="14">
        <f t="shared" si="213"/>
        <v>8.7370786516853922</v>
      </c>
      <c r="O155" s="14">
        <f t="shared" si="213"/>
        <v>7.5642023346303509</v>
      </c>
      <c r="P155" s="14">
        <f t="shared" si="213"/>
        <v>6.668953687821614</v>
      </c>
      <c r="Q155" s="14">
        <f t="shared" si="213"/>
        <v>5.9631901840490809</v>
      </c>
      <c r="R155" s="14">
        <f t="shared" si="213"/>
        <v>4.9215189873417717</v>
      </c>
      <c r="S155" s="14">
        <f t="shared" si="213"/>
        <v>4.1896551724137936</v>
      </c>
      <c r="T155" s="14">
        <f t="shared" si="213"/>
        <v>3.6472795497185748</v>
      </c>
      <c r="U155" s="14">
        <f t="shared" si="213"/>
        <v>3.4045534150612964</v>
      </c>
      <c r="V155" s="14">
        <f t="shared" si="213"/>
        <v>3.2105697770437653</v>
      </c>
      <c r="W155" s="14">
        <f t="shared" si="213"/>
        <v>3.0501098901098898</v>
      </c>
      <c r="X155" s="14">
        <f t="shared" si="213"/>
        <v>2.9386977236633141</v>
      </c>
      <c r="Y155" s="14">
        <f t="shared" si="213"/>
        <v>2.835137895812053</v>
      </c>
      <c r="Z155" s="14">
        <f t="shared" si="213"/>
        <v>2.7386285150468672</v>
      </c>
      <c r="AA155" s="14">
        <f t="shared" si="213"/>
        <v>2.6484732824427484</v>
      </c>
      <c r="AB155" s="14">
        <f t="shared" si="213"/>
        <v>2.5640646651270211</v>
      </c>
      <c r="AC155" s="14">
        <f t="shared" si="206"/>
        <v>2.4848701880035811</v>
      </c>
      <c r="AD155" s="14">
        <f t="shared" si="206"/>
        <v>2.4104211897524972</v>
      </c>
      <c r="AE155" s="14">
        <f t="shared" si="206"/>
        <v>2.3403035413153459</v>
      </c>
      <c r="AF155" s="14">
        <f t="shared" si="206"/>
        <v>2.2741499385497748</v>
      </c>
      <c r="AG155" s="14">
        <f t="shared" si="206"/>
        <v>2.2116334661354582</v>
      </c>
      <c r="AH155" t="str">
        <f t="shared" si="207"/>
        <v>Truck 9</v>
      </c>
    </row>
    <row r="156" spans="2:34" x14ac:dyDescent="0.2">
      <c r="C156" t="str">
        <f t="shared" si="203"/>
        <v>Truck 10</v>
      </c>
      <c r="D156" s="14">
        <v>1.8</v>
      </c>
      <c r="E156" s="14">
        <f t="shared" ref="E156:L156" si="214">E89*$D156</f>
        <v>38.879999999999995</v>
      </c>
      <c r="F156" s="14">
        <f t="shared" si="214"/>
        <v>28.907063197026019</v>
      </c>
      <c r="G156" s="14">
        <f t="shared" si="214"/>
        <v>23.005917159763317</v>
      </c>
      <c r="H156" s="14">
        <f t="shared" si="214"/>
        <v>19.105651105651109</v>
      </c>
      <c r="I156" s="14">
        <f t="shared" si="214"/>
        <v>16.336134453781511</v>
      </c>
      <c r="J156" s="14">
        <f t="shared" si="214"/>
        <v>14.26788990825688</v>
      </c>
      <c r="K156" s="14">
        <f t="shared" si="214"/>
        <v>12.664495114006515</v>
      </c>
      <c r="L156" s="14">
        <f t="shared" si="214"/>
        <v>11.385065885797951</v>
      </c>
      <c r="M156" s="14">
        <f t="shared" ref="M156:AB156" si="215">M89*$D156</f>
        <v>10.340425531914894</v>
      </c>
      <c r="N156" s="14">
        <f t="shared" si="215"/>
        <v>8.7370786516853922</v>
      </c>
      <c r="O156" s="14">
        <f t="shared" si="215"/>
        <v>7.5642023346303509</v>
      </c>
      <c r="P156" s="14">
        <f t="shared" si="215"/>
        <v>6.8913260219341979</v>
      </c>
      <c r="Q156" s="14">
        <f t="shared" si="215"/>
        <v>6.4477611940298507</v>
      </c>
      <c r="R156" s="14">
        <f t="shared" si="215"/>
        <v>5.7123966942148767</v>
      </c>
      <c r="S156" s="14">
        <f t="shared" si="215"/>
        <v>5.1275964391691398</v>
      </c>
      <c r="T156" s="14">
        <f t="shared" si="215"/>
        <v>4.6514131897711986</v>
      </c>
      <c r="U156" s="14">
        <f t="shared" si="215"/>
        <v>4.2561576354679804</v>
      </c>
      <c r="V156" s="14">
        <f t="shared" si="215"/>
        <v>3.9228149829738932</v>
      </c>
      <c r="W156" s="14">
        <f t="shared" si="215"/>
        <v>3.6378947368421053</v>
      </c>
      <c r="X156" s="14">
        <f t="shared" si="215"/>
        <v>3.3915603532875367</v>
      </c>
      <c r="Y156" s="14">
        <f t="shared" si="215"/>
        <v>3.257933579335794</v>
      </c>
      <c r="Z156" s="14">
        <f t="shared" si="215"/>
        <v>3.157443004023246</v>
      </c>
      <c r="AA156" s="14">
        <f t="shared" si="215"/>
        <v>3.062966175195144</v>
      </c>
      <c r="AB156" s="14">
        <f t="shared" si="215"/>
        <v>2.9739789473684217</v>
      </c>
      <c r="AC156" s="14">
        <f t="shared" si="206"/>
        <v>2.8900163666121115</v>
      </c>
      <c r="AD156" s="14">
        <f t="shared" si="206"/>
        <v>2.8106645443692804</v>
      </c>
      <c r="AE156" s="14">
        <f t="shared" si="206"/>
        <v>2.735553834237026</v>
      </c>
      <c r="AF156" s="14">
        <f t="shared" si="206"/>
        <v>2.6643530743115806</v>
      </c>
      <c r="AG156" s="14">
        <f t="shared" si="206"/>
        <v>2.5967647058823533</v>
      </c>
      <c r="AH156" t="str">
        <f t="shared" si="207"/>
        <v>Truck 10</v>
      </c>
    </row>
    <row r="157" spans="2:34" x14ac:dyDescent="0.2">
      <c r="C157" t="str">
        <f t="shared" si="203"/>
        <v>Truck 11</v>
      </c>
      <c r="D157" s="14">
        <v>1.8</v>
      </c>
      <c r="E157" s="14">
        <f t="shared" ref="E157:L157" si="216">E90*$D157</f>
        <v>38.879999999999995</v>
      </c>
      <c r="F157" s="14">
        <f t="shared" si="216"/>
        <v>28.907063197026019</v>
      </c>
      <c r="G157" s="14">
        <f t="shared" si="216"/>
        <v>23.005917159763317</v>
      </c>
      <c r="H157" s="14">
        <f t="shared" si="216"/>
        <v>19.105651105651109</v>
      </c>
      <c r="I157" s="14">
        <f t="shared" si="216"/>
        <v>16.336134453781511</v>
      </c>
      <c r="J157" s="14">
        <f t="shared" si="216"/>
        <v>14.26788990825688</v>
      </c>
      <c r="K157" s="14">
        <f t="shared" si="216"/>
        <v>12.664495114006515</v>
      </c>
      <c r="L157" s="14">
        <f t="shared" si="216"/>
        <v>11.385065885797951</v>
      </c>
      <c r="M157" s="14">
        <f t="shared" ref="M157:AB157" si="217">M90*$D157</f>
        <v>10.340425531914894</v>
      </c>
      <c r="N157" s="14">
        <f t="shared" si="217"/>
        <v>8.7370786516853922</v>
      </c>
      <c r="O157" s="14">
        <f t="shared" si="217"/>
        <v>7.5642023346303509</v>
      </c>
      <c r="P157" s="14">
        <f t="shared" si="217"/>
        <v>6.8913260219341979</v>
      </c>
      <c r="Q157" s="14">
        <f t="shared" si="217"/>
        <v>6.4477611940298507</v>
      </c>
      <c r="R157" s="14">
        <f t="shared" si="217"/>
        <v>5.7123966942148767</v>
      </c>
      <c r="S157" s="14">
        <f t="shared" si="217"/>
        <v>5.1275964391691398</v>
      </c>
      <c r="T157" s="14">
        <f t="shared" si="217"/>
        <v>4.6514131897711986</v>
      </c>
      <c r="U157" s="14">
        <f t="shared" si="217"/>
        <v>4.2561576354679804</v>
      </c>
      <c r="V157" s="14">
        <f t="shared" si="217"/>
        <v>3.9228149829738932</v>
      </c>
      <c r="W157" s="14">
        <f t="shared" si="217"/>
        <v>3.6378947368421053</v>
      </c>
      <c r="X157" s="14">
        <f t="shared" si="217"/>
        <v>3.4131110269041303</v>
      </c>
      <c r="Y157" s="14">
        <f t="shared" si="217"/>
        <v>3.3261447562776962</v>
      </c>
      <c r="Z157" s="14">
        <f t="shared" si="217"/>
        <v>3.2435001800504146</v>
      </c>
      <c r="AA157" s="14">
        <f t="shared" si="217"/>
        <v>3.1648629655657068</v>
      </c>
      <c r="AB157" s="14">
        <f t="shared" si="217"/>
        <v>3.0899485420240143</v>
      </c>
      <c r="AC157" s="14">
        <f t="shared" si="206"/>
        <v>3.0184986595174266</v>
      </c>
      <c r="AD157" s="14">
        <f t="shared" si="206"/>
        <v>2.9502784146740915</v>
      </c>
      <c r="AE157" s="14">
        <f t="shared" si="206"/>
        <v>2.8850736707238953</v>
      </c>
      <c r="AF157" s="14">
        <f t="shared" si="206"/>
        <v>2.822688812284551</v>
      </c>
      <c r="AG157" s="14">
        <f t="shared" si="206"/>
        <v>2.762944785276074</v>
      </c>
      <c r="AH157" t="str">
        <f t="shared" si="207"/>
        <v>Truck 11</v>
      </c>
    </row>
    <row r="158" spans="2:34" x14ac:dyDescent="0.2">
      <c r="C158" t="str">
        <f t="shared" si="203"/>
        <v>Truck 12</v>
      </c>
      <c r="D158" s="14">
        <v>1.45</v>
      </c>
      <c r="E158" s="14">
        <f t="shared" ref="E158:L158" si="218">E91*$D158</f>
        <v>31.319999999999997</v>
      </c>
      <c r="F158" s="14">
        <f t="shared" si="218"/>
        <v>23.286245353159849</v>
      </c>
      <c r="G158" s="14">
        <f t="shared" si="218"/>
        <v>18.532544378698226</v>
      </c>
      <c r="H158" s="14">
        <f t="shared" si="218"/>
        <v>15.390663390663391</v>
      </c>
      <c r="I158" s="14">
        <f t="shared" si="218"/>
        <v>13.159663865546218</v>
      </c>
      <c r="J158" s="14">
        <f t="shared" si="218"/>
        <v>11.493577981651375</v>
      </c>
      <c r="K158" s="14">
        <f t="shared" si="218"/>
        <v>10.201954397394138</v>
      </c>
      <c r="L158" s="14">
        <f t="shared" si="218"/>
        <v>9.1713030746705702</v>
      </c>
      <c r="M158" s="14">
        <f t="shared" ref="M158:AB158" si="219">M91*$D158</f>
        <v>8.3297872340425538</v>
      </c>
      <c r="N158" s="14">
        <f t="shared" si="219"/>
        <v>7.03820224719101</v>
      </c>
      <c r="O158" s="14">
        <f t="shared" si="219"/>
        <v>6.0933852140077818</v>
      </c>
      <c r="P158" s="14">
        <f t="shared" si="219"/>
        <v>5.5513459621136594</v>
      </c>
      <c r="Q158" s="14">
        <f t="shared" si="219"/>
        <v>5.1940298507462686</v>
      </c>
      <c r="R158" s="14">
        <f t="shared" si="219"/>
        <v>4.601652892561984</v>
      </c>
      <c r="S158" s="14">
        <f t="shared" si="219"/>
        <v>4.135283363802559</v>
      </c>
      <c r="T158" s="14">
        <f t="shared" si="219"/>
        <v>3.8899398108340497</v>
      </c>
      <c r="U158" s="14">
        <f t="shared" si="219"/>
        <v>3.6720779220779223</v>
      </c>
      <c r="V158" s="14">
        <f t="shared" si="219"/>
        <v>3.4773251345119141</v>
      </c>
      <c r="W158" s="14">
        <f t="shared" si="219"/>
        <v>3.3021897810218976</v>
      </c>
      <c r="X158" s="14">
        <f t="shared" si="219"/>
        <v>3.1438498957609449</v>
      </c>
      <c r="Y158" s="14">
        <f t="shared" si="219"/>
        <v>3.0598562013181545</v>
      </c>
      <c r="Z158" s="14">
        <f t="shared" si="219"/>
        <v>2.9978867038450252</v>
      </c>
      <c r="AA158" s="14">
        <f t="shared" si="219"/>
        <v>2.9383774453394711</v>
      </c>
      <c r="AB158" s="14">
        <f t="shared" si="219"/>
        <v>2.8811847672778566</v>
      </c>
      <c r="AC158" s="14">
        <f t="shared" si="206"/>
        <v>2.8261759822910903</v>
      </c>
      <c r="AD158" s="14">
        <f t="shared" si="206"/>
        <v>2.7732283464566931</v>
      </c>
      <c r="AE158" s="14">
        <f t="shared" si="206"/>
        <v>2.7222281449893391</v>
      </c>
      <c r="AF158" s="14">
        <f t="shared" si="206"/>
        <v>2.6730698769955512</v>
      </c>
      <c r="AG158" s="14">
        <f t="shared" si="206"/>
        <v>2.6256555269922881</v>
      </c>
      <c r="AH158" t="str">
        <f t="shared" si="207"/>
        <v>Truck 12</v>
      </c>
    </row>
    <row r="159" spans="2:34" x14ac:dyDescent="0.2">
      <c r="C159" t="str">
        <f t="shared" si="203"/>
        <v>Truck 13</v>
      </c>
      <c r="D159" s="14">
        <v>1.39</v>
      </c>
      <c r="E159" s="14">
        <f t="shared" ref="E159:L159" si="220">E92*$D159</f>
        <v>26.687999999999999</v>
      </c>
      <c r="F159" s="14">
        <f t="shared" si="220"/>
        <v>19.842379182156133</v>
      </c>
      <c r="G159" s="14">
        <f t="shared" si="220"/>
        <v>15.791715976331361</v>
      </c>
      <c r="H159" s="14">
        <f t="shared" si="220"/>
        <v>13.114496314496314</v>
      </c>
      <c r="I159" s="14">
        <f t="shared" si="220"/>
        <v>11.21344537815126</v>
      </c>
      <c r="J159" s="14">
        <f t="shared" si="220"/>
        <v>9.7937614678899063</v>
      </c>
      <c r="K159" s="14">
        <f t="shared" si="220"/>
        <v>8.6931596091205208</v>
      </c>
      <c r="L159" s="14">
        <f t="shared" si="220"/>
        <v>7.8149341142020496</v>
      </c>
      <c r="M159" s="14">
        <f t="shared" ref="M159:AB159" si="221">M92*$D159</f>
        <v>7.0978723404255319</v>
      </c>
      <c r="N159" s="14">
        <f t="shared" si="221"/>
        <v>6.1706358381502877</v>
      </c>
      <c r="O159" s="14">
        <f t="shared" si="221"/>
        <v>5.7147751605995714</v>
      </c>
      <c r="P159" s="14">
        <f t="shared" si="221"/>
        <v>5.3216350947158526</v>
      </c>
      <c r="Q159" s="14">
        <f t="shared" si="221"/>
        <v>4.9791044776119397</v>
      </c>
      <c r="R159" s="14">
        <f t="shared" si="221"/>
        <v>4.4112396694214882</v>
      </c>
      <c r="S159" s="14">
        <f t="shared" si="221"/>
        <v>3.9641681901279706</v>
      </c>
      <c r="T159" s="14">
        <f t="shared" si="221"/>
        <v>3.7289767841788475</v>
      </c>
      <c r="U159" s="14">
        <f t="shared" si="221"/>
        <v>3.5201298701298702</v>
      </c>
      <c r="V159" s="14">
        <f t="shared" si="221"/>
        <v>3.333435818601076</v>
      </c>
      <c r="W159" s="14">
        <f t="shared" si="221"/>
        <v>3.1655474452554739</v>
      </c>
      <c r="X159" s="14">
        <f t="shared" si="221"/>
        <v>3.0137595552466987</v>
      </c>
      <c r="Y159" s="14">
        <f t="shared" si="221"/>
        <v>2.9476775648252538</v>
      </c>
      <c r="Z159" s="14">
        <f t="shared" si="221"/>
        <v>2.8914459496820575</v>
      </c>
      <c r="AA159" s="14">
        <f t="shared" si="221"/>
        <v>2.8373195876288664</v>
      </c>
      <c r="AB159" s="14">
        <f t="shared" si="221"/>
        <v>2.7851824234354194</v>
      </c>
      <c r="AC159" s="14">
        <f t="shared" si="206"/>
        <v>2.7349267782426776</v>
      </c>
      <c r="AD159" s="14">
        <f t="shared" si="206"/>
        <v>2.6864526072437713</v>
      </c>
      <c r="AE159" s="14">
        <f t="shared" si="206"/>
        <v>2.6396668349318526</v>
      </c>
      <c r="AF159" s="14">
        <f t="shared" si="206"/>
        <v>2.5944827586206896</v>
      </c>
      <c r="AG159" s="14">
        <f t="shared" si="206"/>
        <v>2.550819512195122</v>
      </c>
      <c r="AH159" t="str">
        <f t="shared" si="207"/>
        <v>Truck 13</v>
      </c>
    </row>
    <row r="160" spans="2:34" x14ac:dyDescent="0.2">
      <c r="C160" t="str">
        <f t="shared" si="203"/>
        <v>Truck 14</v>
      </c>
      <c r="D160" s="14">
        <v>1.31</v>
      </c>
      <c r="E160" s="14">
        <f t="shared" ref="E160:L160" si="222">E93*$D160</f>
        <v>24.2088</v>
      </c>
      <c r="F160" s="14">
        <f t="shared" si="222"/>
        <v>17.999107806691452</v>
      </c>
      <c r="G160" s="14">
        <f t="shared" si="222"/>
        <v>14.324733727810653</v>
      </c>
      <c r="H160" s="14">
        <f t="shared" si="222"/>
        <v>11.896216216216215</v>
      </c>
      <c r="I160" s="14">
        <f t="shared" si="222"/>
        <v>10.171764705882353</v>
      </c>
      <c r="J160" s="14">
        <f t="shared" si="222"/>
        <v>8.883963302752294</v>
      </c>
      <c r="K160" s="14">
        <f t="shared" si="222"/>
        <v>7.8856026058631938</v>
      </c>
      <c r="L160" s="14">
        <f t="shared" si="222"/>
        <v>7.0889604685212309</v>
      </c>
      <c r="M160" s="14">
        <f t="shared" ref="M160:AB160" si="223">M93*$D160</f>
        <v>6.4385106382978732</v>
      </c>
      <c r="N160" s="14">
        <f t="shared" si="223"/>
        <v>5.4401797752808996</v>
      </c>
      <c r="O160" s="14">
        <f t="shared" si="223"/>
        <v>4.7098832684824909</v>
      </c>
      <c r="P160" s="14">
        <f t="shared" si="223"/>
        <v>4.5152452496685811</v>
      </c>
      <c r="Q160" s="14">
        <f t="shared" si="223"/>
        <v>4.3816466552315614</v>
      </c>
      <c r="R160" s="14">
        <f t="shared" si="223"/>
        <v>4.1368421052631579</v>
      </c>
      <c r="S160" s="14">
        <f t="shared" si="223"/>
        <v>3.9179447852760734</v>
      </c>
      <c r="T160" s="14">
        <f t="shared" si="223"/>
        <v>3.7210487982520029</v>
      </c>
      <c r="U160" s="14">
        <f t="shared" si="223"/>
        <v>3.5429958391123444</v>
      </c>
      <c r="V160" s="14">
        <f t="shared" si="223"/>
        <v>3.3812045003309068</v>
      </c>
      <c r="W160" s="14">
        <f t="shared" si="223"/>
        <v>3.2335443037974683</v>
      </c>
      <c r="X160" s="14">
        <f t="shared" si="223"/>
        <v>3.0982413583990298</v>
      </c>
      <c r="Y160" s="14">
        <f t="shared" si="223"/>
        <v>3.0357759626604435</v>
      </c>
      <c r="Z160" s="14">
        <f t="shared" si="223"/>
        <v>2.9758764655418934</v>
      </c>
      <c r="AA160" s="14">
        <f t="shared" si="223"/>
        <v>2.9182950084127879</v>
      </c>
      <c r="AB160" s="14">
        <f t="shared" si="223"/>
        <v>2.8628995873452552</v>
      </c>
      <c r="AC160" s="14">
        <f t="shared" si="206"/>
        <v>2.8095680345572354</v>
      </c>
      <c r="AD160" s="14">
        <f t="shared" si="206"/>
        <v>2.7581871190034462</v>
      </c>
      <c r="AE160" s="14">
        <f t="shared" si="206"/>
        <v>2.7086517438833941</v>
      </c>
      <c r="AF160" s="14">
        <f t="shared" si="206"/>
        <v>2.6608642290974172</v>
      </c>
      <c r="AG160" s="14">
        <f t="shared" si="206"/>
        <v>2.6147336683417093</v>
      </c>
      <c r="AH160" t="str">
        <f t="shared" si="207"/>
        <v>Truck 14</v>
      </c>
    </row>
    <row r="161" spans="3:34" x14ac:dyDescent="0.2">
      <c r="C161" t="str">
        <f t="shared" si="203"/>
        <v>Truck 15</v>
      </c>
      <c r="D161" s="32">
        <v>1.28</v>
      </c>
      <c r="E161" s="14">
        <f t="shared" ref="E161:L161" si="224">E94*$D161</f>
        <v>0</v>
      </c>
      <c r="F161" s="14">
        <f t="shared" si="224"/>
        <v>0</v>
      </c>
      <c r="G161" s="14">
        <f t="shared" si="224"/>
        <v>0</v>
      </c>
      <c r="H161" s="14">
        <f t="shared" si="224"/>
        <v>0</v>
      </c>
      <c r="I161" s="14">
        <f t="shared" si="224"/>
        <v>0</v>
      </c>
      <c r="J161" s="14">
        <f t="shared" si="224"/>
        <v>0</v>
      </c>
      <c r="K161" s="14">
        <f t="shared" si="224"/>
        <v>0</v>
      </c>
      <c r="L161" s="14">
        <f t="shared" si="224"/>
        <v>0</v>
      </c>
      <c r="M161" s="14">
        <f t="shared" ref="M161:AB161" si="225">M94*$D161</f>
        <v>0</v>
      </c>
      <c r="N161" s="14">
        <f t="shared" si="225"/>
        <v>0</v>
      </c>
      <c r="O161" s="14"/>
      <c r="P161" s="14">
        <f t="shared" si="225"/>
        <v>0</v>
      </c>
      <c r="Q161" s="14">
        <f t="shared" si="225"/>
        <v>0</v>
      </c>
      <c r="R161" s="14">
        <f t="shared" si="225"/>
        <v>0</v>
      </c>
      <c r="S161" s="14">
        <f t="shared" si="225"/>
        <v>3.1251759364358684</v>
      </c>
      <c r="T161" s="14">
        <f t="shared" si="225"/>
        <v>3.0651600333982749</v>
      </c>
      <c r="U161" s="14">
        <f t="shared" si="225"/>
        <v>3.0074057891862371</v>
      </c>
      <c r="V161" s="14">
        <f t="shared" si="225"/>
        <v>2.9517877244706514</v>
      </c>
      <c r="W161" s="14">
        <f t="shared" si="225"/>
        <v>2.8981894736842104</v>
      </c>
      <c r="X161" s="14">
        <f t="shared" si="225"/>
        <v>2.846502972344275</v>
      </c>
      <c r="Y161" s="14">
        <f t="shared" si="225"/>
        <v>2.7966277298120876</v>
      </c>
      <c r="Z161" s="14">
        <f t="shared" si="225"/>
        <v>2.7484701771899176</v>
      </c>
      <c r="AA161" s="14">
        <f t="shared" si="225"/>
        <v>2.7019430814524044</v>
      </c>
      <c r="AB161" s="14">
        <f t="shared" si="225"/>
        <v>2.6569650180940898</v>
      </c>
      <c r="AC161" s="14">
        <f t="shared" si="206"/>
        <v>2.6134598955861419</v>
      </c>
      <c r="AD161" s="14">
        <f t="shared" si="206"/>
        <v>2.5713565257996738</v>
      </c>
      <c r="AE161" s="14">
        <f t="shared" si="206"/>
        <v>2.5305882352941178</v>
      </c>
      <c r="AF161" s="14">
        <f t="shared" si="206"/>
        <v>2.491092513006107</v>
      </c>
      <c r="AG161" s="14">
        <f t="shared" si="206"/>
        <v>2.452810690423163</v>
      </c>
      <c r="AH161" t="str">
        <f t="shared" si="207"/>
        <v>Truck 15</v>
      </c>
    </row>
    <row r="162" spans="3:34" x14ac:dyDescent="0.2">
      <c r="C162" t="str">
        <f t="shared" si="203"/>
        <v>Truck 16</v>
      </c>
      <c r="D162" s="14">
        <v>1.31</v>
      </c>
      <c r="E162" s="14">
        <f t="shared" ref="E162:L162" si="226">E95*$D162</f>
        <v>25.152000000000001</v>
      </c>
      <c r="F162" s="14">
        <f t="shared" si="226"/>
        <v>18.700371747211896</v>
      </c>
      <c r="G162" s="14">
        <f t="shared" si="226"/>
        <v>14.882840236686393</v>
      </c>
      <c r="H162" s="14">
        <f t="shared" si="226"/>
        <v>12.359705159705159</v>
      </c>
      <c r="I162" s="14">
        <f t="shared" si="226"/>
        <v>10.568067226890756</v>
      </c>
      <c r="J162" s="14">
        <f t="shared" si="226"/>
        <v>9.2300917431192655</v>
      </c>
      <c r="K162" s="14">
        <f t="shared" si="226"/>
        <v>8.1928338762214992</v>
      </c>
      <c r="L162" s="14">
        <f t="shared" si="226"/>
        <v>7.3651537335285511</v>
      </c>
      <c r="M162" s="14">
        <f t="shared" ref="M162:AB162" si="227">M95*$D162</f>
        <v>6.6893617021276599</v>
      </c>
      <c r="N162" s="14">
        <f t="shared" si="227"/>
        <v>5.8154913294797685</v>
      </c>
      <c r="O162" s="14">
        <f t="shared" si="227"/>
        <v>5.385867237687366</v>
      </c>
      <c r="P162" s="14">
        <f t="shared" si="227"/>
        <v>5.0153539381854442</v>
      </c>
      <c r="Q162" s="14">
        <f t="shared" si="227"/>
        <v>4.6925373134328359</v>
      </c>
      <c r="R162" s="14">
        <f t="shared" si="227"/>
        <v>4.321812688821753</v>
      </c>
      <c r="S162" s="14">
        <f t="shared" si="227"/>
        <v>4.1488399071925759</v>
      </c>
      <c r="T162" s="14">
        <f t="shared" si="227"/>
        <v>3.9891801450083664</v>
      </c>
      <c r="U162" s="14">
        <f t="shared" si="227"/>
        <v>3.8413533834586469</v>
      </c>
      <c r="V162" s="14">
        <f t="shared" si="227"/>
        <v>3.7040911444847229</v>
      </c>
      <c r="W162" s="14">
        <f t="shared" si="227"/>
        <v>3.5763000000000003</v>
      </c>
      <c r="X162" s="14">
        <f t="shared" si="227"/>
        <v>3.4570323827936202</v>
      </c>
      <c r="Y162" s="14">
        <f t="shared" si="227"/>
        <v>3.3454630495790463</v>
      </c>
      <c r="Z162" s="14">
        <f t="shared" si="227"/>
        <v>3.240869959220662</v>
      </c>
      <c r="AA162" s="14">
        <f t="shared" si="227"/>
        <v>3.1426186291739899</v>
      </c>
      <c r="AB162" s="14">
        <f t="shared" si="227"/>
        <v>3.0501492537313442</v>
      </c>
      <c r="AC162" s="14">
        <f t="shared" si="206"/>
        <v>2.9629660314830155</v>
      </c>
      <c r="AD162" s="14">
        <f t="shared" si="206"/>
        <v>2.883180492976412</v>
      </c>
      <c r="AE162" s="14">
        <f t="shared" si="206"/>
        <v>2.8314003123373248</v>
      </c>
      <c r="AF162" s="14">
        <f t="shared" si="206"/>
        <v>2.7814472002045516</v>
      </c>
      <c r="AG162" s="14">
        <f t="shared" si="206"/>
        <v>2.7332261306532666</v>
      </c>
      <c r="AH162" t="str">
        <f t="shared" si="207"/>
        <v>Truck 16</v>
      </c>
    </row>
    <row r="163" spans="3:34" x14ac:dyDescent="0.2">
      <c r="C163" t="str">
        <f t="shared" si="203"/>
        <v>Truck 17</v>
      </c>
      <c r="D163" s="14">
        <v>1.24</v>
      </c>
      <c r="E163" s="14">
        <f t="shared" ref="E163:L163" si="228">E96*$D163</f>
        <v>23.808</v>
      </c>
      <c r="F163" s="14">
        <f t="shared" si="228"/>
        <v>17.701115241635687</v>
      </c>
      <c r="G163" s="14">
        <f t="shared" si="228"/>
        <v>14.087573964497043</v>
      </c>
      <c r="H163" s="14">
        <f t="shared" si="228"/>
        <v>11.6992628992629</v>
      </c>
      <c r="I163" s="14">
        <f t="shared" si="228"/>
        <v>10.003361344537815</v>
      </c>
      <c r="J163" s="14">
        <f t="shared" si="228"/>
        <v>8.7368807339449539</v>
      </c>
      <c r="K163" s="14">
        <f t="shared" si="228"/>
        <v>7.7550488599348535</v>
      </c>
      <c r="L163" s="14">
        <f t="shared" si="228"/>
        <v>6.9715959004392385</v>
      </c>
      <c r="M163" s="14">
        <f t="shared" ref="M163:AB163" si="229">M96*$D163</f>
        <v>6.3319148936170215</v>
      </c>
      <c r="N163" s="14">
        <f t="shared" si="229"/>
        <v>5.5047398843930626</v>
      </c>
      <c r="O163" s="14">
        <f t="shared" si="229"/>
        <v>5.0980728051391866</v>
      </c>
      <c r="P163" s="14">
        <f t="shared" si="229"/>
        <v>4.7473579262213361</v>
      </c>
      <c r="Q163" s="14">
        <f t="shared" si="229"/>
        <v>4.44179104477612</v>
      </c>
      <c r="R163" s="14">
        <f t="shared" si="229"/>
        <v>4.1488471849865949</v>
      </c>
      <c r="S163" s="14">
        <f t="shared" si="229"/>
        <v>4.0008273009307134</v>
      </c>
      <c r="T163" s="14">
        <f t="shared" si="229"/>
        <v>3.8630054917623564</v>
      </c>
      <c r="U163" s="14">
        <f t="shared" si="229"/>
        <v>3.7343629343629345</v>
      </c>
      <c r="V163" s="14">
        <f t="shared" si="229"/>
        <v>3.6140121438580097</v>
      </c>
      <c r="W163" s="14">
        <f t="shared" si="229"/>
        <v>3.5011764705882351</v>
      </c>
      <c r="X163" s="14">
        <f t="shared" si="229"/>
        <v>3.3951733216322948</v>
      </c>
      <c r="Y163" s="14">
        <f t="shared" si="229"/>
        <v>3.2954003407155024</v>
      </c>
      <c r="Z163" s="14">
        <f t="shared" si="229"/>
        <v>3.2013239553165085</v>
      </c>
      <c r="AA163" s="14">
        <f t="shared" si="229"/>
        <v>3.1124698310539021</v>
      </c>
      <c r="AB163" s="14">
        <f t="shared" si="229"/>
        <v>3.028414872798435</v>
      </c>
      <c r="AC163" s="14">
        <f t="shared" si="206"/>
        <v>2.948780487804878</v>
      </c>
      <c r="AD163" s="14">
        <f t="shared" si="206"/>
        <v>2.873226884515411</v>
      </c>
      <c r="AE163" s="14">
        <f t="shared" si="206"/>
        <v>2.8014482259232443</v>
      </c>
      <c r="AF163" s="14">
        <f t="shared" si="206"/>
        <v>2.7333559815578745</v>
      </c>
      <c r="AG163" s="14">
        <f t="shared" si="206"/>
        <v>2.6883436754176611</v>
      </c>
      <c r="AH163" t="str">
        <f t="shared" si="207"/>
        <v>Truck 17</v>
      </c>
    </row>
    <row r="164" spans="3:34" x14ac:dyDescent="0.2">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row>
    <row r="167" spans="3:34" x14ac:dyDescent="0.2">
      <c r="D167" s="6"/>
      <c r="E167" s="14">
        <f t="shared" ref="E167:L167" si="230">MAX(E152:E163)</f>
        <v>38.879999999999995</v>
      </c>
      <c r="F167" s="14">
        <f t="shared" si="230"/>
        <v>28.907063197026019</v>
      </c>
      <c r="G167" s="14">
        <f t="shared" si="230"/>
        <v>23.005917159763317</v>
      </c>
      <c r="H167" s="14">
        <f t="shared" si="230"/>
        <v>19.105651105651109</v>
      </c>
      <c r="I167" s="14">
        <f t="shared" si="230"/>
        <v>16.336134453781511</v>
      </c>
      <c r="J167" s="14">
        <f t="shared" si="230"/>
        <v>14.26788990825688</v>
      </c>
      <c r="K167" s="14">
        <f t="shared" si="230"/>
        <v>12.664495114006515</v>
      </c>
      <c r="L167" s="14">
        <f t="shared" si="230"/>
        <v>11.385065885797951</v>
      </c>
      <c r="M167" s="14">
        <f>MAX(M152:M163)</f>
        <v>10.340425531914894</v>
      </c>
      <c r="N167" s="14">
        <f t="shared" ref="N167:AB167" si="231">MAX(N152:N163)</f>
        <v>8.7370786516853922</v>
      </c>
      <c r="O167" s="14">
        <f t="shared" si="231"/>
        <v>7.5642023346303509</v>
      </c>
      <c r="P167" s="14">
        <f t="shared" si="231"/>
        <v>6.8913260219341979</v>
      </c>
      <c r="Q167" s="14">
        <f t="shared" si="231"/>
        <v>6.4477611940298507</v>
      </c>
      <c r="R167" s="14">
        <f t="shared" si="231"/>
        <v>5.7123966942148767</v>
      </c>
      <c r="S167" s="14">
        <f t="shared" si="231"/>
        <v>5.1275964391691398</v>
      </c>
      <c r="T167" s="14">
        <f t="shared" si="231"/>
        <v>4.6514131897711986</v>
      </c>
      <c r="U167" s="14">
        <f t="shared" si="231"/>
        <v>4.2561576354679804</v>
      </c>
      <c r="V167" s="14">
        <f t="shared" si="231"/>
        <v>3.9228149829738932</v>
      </c>
      <c r="W167" s="14">
        <f t="shared" si="231"/>
        <v>3.6378947368421053</v>
      </c>
      <c r="X167" s="14">
        <f t="shared" si="231"/>
        <v>3.4570323827936202</v>
      </c>
      <c r="Y167" s="14">
        <f t="shared" si="231"/>
        <v>3.3454630495790463</v>
      </c>
      <c r="Z167" s="14">
        <f t="shared" si="231"/>
        <v>3.2435001800504146</v>
      </c>
      <c r="AA167" s="14">
        <f t="shared" si="231"/>
        <v>3.1648629655657068</v>
      </c>
      <c r="AB167" s="14">
        <f t="shared" si="231"/>
        <v>3.0899485420240143</v>
      </c>
      <c r="AC167" s="14">
        <f>MAX(AC152:AC163)</f>
        <v>3.0184986595174266</v>
      </c>
      <c r="AD167" s="14">
        <f>MAX(AD152:AD163)</f>
        <v>2.9502784146740915</v>
      </c>
      <c r="AE167" s="14">
        <f>MAX(AE152:AE163)</f>
        <v>2.8850736707238953</v>
      </c>
      <c r="AF167" s="14">
        <f>MAX(AF152:AF163)</f>
        <v>2.822688812284551</v>
      </c>
      <c r="AG167" s="14">
        <f>MAX(AG152:AG163)</f>
        <v>2.762944785276074</v>
      </c>
    </row>
    <row r="168" spans="3:34" x14ac:dyDescent="0.2">
      <c r="C168" s="298" t="s">
        <v>95</v>
      </c>
      <c r="D168" s="298"/>
      <c r="E168" s="132" t="str">
        <f>VLOOKUP(E167,E152:$AH$163,E169,FALSE)</f>
        <v>Truck 9</v>
      </c>
      <c r="F168" s="132" t="str">
        <f>VLOOKUP(F167,F152:$AH$163,F169,FALSE)</f>
        <v>Truck 9</v>
      </c>
      <c r="G168" s="132" t="str">
        <f>VLOOKUP(G167,G152:$AH$163,G169,FALSE)</f>
        <v>Truck 9</v>
      </c>
      <c r="H168" s="132" t="str">
        <f>VLOOKUP(H167,H152:$AH$163,H169,FALSE)</f>
        <v>Truck 9</v>
      </c>
      <c r="I168" s="132" t="str">
        <f>VLOOKUP(I167,I152:$AH$163,I169,FALSE)</f>
        <v>Truck 9</v>
      </c>
      <c r="J168" s="132" t="str">
        <f>VLOOKUP(J167,J152:$AH$163,J169,FALSE)</f>
        <v>Truck 9</v>
      </c>
      <c r="K168" s="132" t="str">
        <f>VLOOKUP(K167,K152:$AH$163,K169,FALSE)</f>
        <v>Truck 9</v>
      </c>
      <c r="L168" s="132" t="str">
        <f>VLOOKUP(L167,L152:$AH$163,L169,FALSE)</f>
        <v>Truck 9</v>
      </c>
      <c r="M168" s="71" t="str">
        <f>VLOOKUP(M167,M152:$AH$163,M169,FALSE)</f>
        <v>Truck 9</v>
      </c>
      <c r="N168" s="71" t="str">
        <f>VLOOKUP(N167,N152:$AH$163,N169,FALSE)</f>
        <v>Truck 9</v>
      </c>
      <c r="O168" s="71" t="str">
        <f>VLOOKUP(O167,O152:$AH$163,O169,FALSE)</f>
        <v>Truck 9</v>
      </c>
      <c r="P168" s="71" t="str">
        <f>VLOOKUP(P167,P152:$AH$163,P169,FALSE)</f>
        <v>Truck 10</v>
      </c>
      <c r="Q168" s="71" t="str">
        <f>VLOOKUP(Q167,Q152:$AH$163,Q169,FALSE)</f>
        <v>Truck 10</v>
      </c>
      <c r="R168" s="71" t="str">
        <f>VLOOKUP(R167,R152:$AH$163,R169,FALSE)</f>
        <v>Truck 10</v>
      </c>
      <c r="S168" s="71" t="str">
        <f>VLOOKUP(S167,S152:$AH$163,S169,FALSE)</f>
        <v>Truck 10</v>
      </c>
      <c r="T168" s="71" t="str">
        <f>VLOOKUP(T167,T152:$AH$163,T169,FALSE)</f>
        <v>Truck 10</v>
      </c>
      <c r="U168" s="71" t="str">
        <f>VLOOKUP(U167,U152:$AH$163,U169,FALSE)</f>
        <v>Truck 10</v>
      </c>
      <c r="V168" s="71" t="str">
        <f>VLOOKUP(V167,V152:$AH$163,V169,FALSE)</f>
        <v>Truck 10</v>
      </c>
      <c r="W168" s="71" t="str">
        <f>VLOOKUP(W167,W152:$AH$163,W169,FALSE)</f>
        <v>Truck 10</v>
      </c>
      <c r="X168" s="71" t="str">
        <f>VLOOKUP(X167,X152:$AH$163,X169,FALSE)</f>
        <v>Truck 16</v>
      </c>
      <c r="Y168" s="71" t="str">
        <f>VLOOKUP(Y167,Y152:$AH$163,Y169,FALSE)</f>
        <v>Truck 16</v>
      </c>
      <c r="Z168" s="71" t="str">
        <f>VLOOKUP(Z167,Z152:$AH$163,Z169,FALSE)</f>
        <v>Truck 11</v>
      </c>
      <c r="AA168" s="71" t="str">
        <f>VLOOKUP(AA167,AA152:$AH$163,AA169,FALSE)</f>
        <v>Truck 11</v>
      </c>
      <c r="AB168" s="30" t="str">
        <f>VLOOKUP(AB167,AB152:$AH$163,AB169,FALSE)</f>
        <v>Truck 11</v>
      </c>
      <c r="AC168" s="132" t="str">
        <f>VLOOKUP(AC167,AC152:$AH$163,AC169,FALSE)</f>
        <v>Truck 11</v>
      </c>
      <c r="AD168" s="132" t="str">
        <f>VLOOKUP(AD167,AD152:$AH$163,AD169,FALSE)</f>
        <v>Truck 11</v>
      </c>
      <c r="AE168" s="132" t="str">
        <f>VLOOKUP(AE167,AE152:$AH$163,AE169,FALSE)</f>
        <v>Truck 11</v>
      </c>
      <c r="AF168" s="132" t="str">
        <f>VLOOKUP(AF167,AF152:$AH$163,AF169,FALSE)</f>
        <v>Truck 11</v>
      </c>
      <c r="AG168" s="132" t="str">
        <f>VLOOKUP(AG167,AG152:$AH$163,AG169,FALSE)</f>
        <v>Truck 11</v>
      </c>
    </row>
    <row r="169" spans="3:34" x14ac:dyDescent="0.2">
      <c r="E169">
        <f t="shared" ref="E169:AF169" si="232">E81</f>
        <v>30</v>
      </c>
      <c r="F169">
        <f t="shared" si="232"/>
        <v>29</v>
      </c>
      <c r="G169">
        <f t="shared" si="232"/>
        <v>28</v>
      </c>
      <c r="H169">
        <f t="shared" si="232"/>
        <v>27</v>
      </c>
      <c r="I169">
        <f t="shared" si="232"/>
        <v>26</v>
      </c>
      <c r="J169">
        <f t="shared" si="232"/>
        <v>25</v>
      </c>
      <c r="K169">
        <f t="shared" si="232"/>
        <v>24</v>
      </c>
      <c r="L169">
        <f t="shared" si="232"/>
        <v>23</v>
      </c>
      <c r="M169">
        <f t="shared" si="232"/>
        <v>22</v>
      </c>
      <c r="N169">
        <f t="shared" si="232"/>
        <v>21</v>
      </c>
      <c r="O169">
        <f t="shared" si="232"/>
        <v>20</v>
      </c>
      <c r="P169">
        <f t="shared" si="232"/>
        <v>19</v>
      </c>
      <c r="Q169">
        <f t="shared" si="232"/>
        <v>18</v>
      </c>
      <c r="R169">
        <f t="shared" si="232"/>
        <v>17</v>
      </c>
      <c r="S169">
        <f t="shared" si="232"/>
        <v>16</v>
      </c>
      <c r="T169">
        <f t="shared" si="232"/>
        <v>15</v>
      </c>
      <c r="U169">
        <f t="shared" si="232"/>
        <v>14</v>
      </c>
      <c r="V169">
        <f t="shared" si="232"/>
        <v>13</v>
      </c>
      <c r="W169">
        <f t="shared" si="232"/>
        <v>12</v>
      </c>
      <c r="X169">
        <f t="shared" si="232"/>
        <v>11</v>
      </c>
      <c r="Y169">
        <f t="shared" si="232"/>
        <v>10</v>
      </c>
      <c r="Z169">
        <f t="shared" si="232"/>
        <v>9</v>
      </c>
      <c r="AA169">
        <f t="shared" si="232"/>
        <v>8</v>
      </c>
      <c r="AB169">
        <f t="shared" si="232"/>
        <v>7</v>
      </c>
      <c r="AC169">
        <f t="shared" si="232"/>
        <v>6</v>
      </c>
      <c r="AD169">
        <f t="shared" si="232"/>
        <v>5</v>
      </c>
      <c r="AE169">
        <f t="shared" si="232"/>
        <v>4</v>
      </c>
      <c r="AF169">
        <f t="shared" si="232"/>
        <v>3</v>
      </c>
      <c r="AG169">
        <f>AG81</f>
        <v>2</v>
      </c>
    </row>
    <row r="172" spans="3:34" x14ac:dyDescent="0.2">
      <c r="D172" s="298" t="s">
        <v>40</v>
      </c>
      <c r="E172" s="298"/>
      <c r="F172" s="298"/>
      <c r="G172" s="298"/>
      <c r="H172" s="298"/>
      <c r="I172" s="298"/>
      <c r="J172" s="298"/>
      <c r="K172" s="298"/>
      <c r="L172" s="298"/>
      <c r="M172" s="298"/>
    </row>
    <row r="173" spans="3:34" x14ac:dyDescent="0.2">
      <c r="D173" t="s">
        <v>97</v>
      </c>
    </row>
    <row r="175" spans="3:34" x14ac:dyDescent="0.2">
      <c r="C175" t="str">
        <f>D105</f>
        <v>Truck 19</v>
      </c>
      <c r="D175" s="14">
        <v>1.45</v>
      </c>
      <c r="E175" s="14">
        <f t="shared" ref="E175:L175" si="233">E105*$D175</f>
        <v>31.319999999999997</v>
      </c>
      <c r="F175" s="14">
        <f t="shared" si="233"/>
        <v>23.286245353159849</v>
      </c>
      <c r="G175" s="14">
        <f t="shared" si="233"/>
        <v>18.532544378698226</v>
      </c>
      <c r="H175" s="14">
        <f t="shared" si="233"/>
        <v>15.390663390663391</v>
      </c>
      <c r="I175" s="14">
        <f t="shared" si="233"/>
        <v>13.159663865546218</v>
      </c>
      <c r="J175" s="14">
        <f t="shared" si="233"/>
        <v>11.493577981651375</v>
      </c>
      <c r="K175" s="14">
        <f t="shared" si="233"/>
        <v>10.201954397394138</v>
      </c>
      <c r="L175" s="14">
        <f t="shared" si="233"/>
        <v>9.1713030746705702</v>
      </c>
      <c r="M175" s="14">
        <f>M105*$D175</f>
        <v>8.3297872340425538</v>
      </c>
      <c r="N175" s="14">
        <f t="shared" ref="N175:AB175" si="234">N105*$D175</f>
        <v>7.03820224719101</v>
      </c>
      <c r="O175" s="14">
        <f t="shared" si="234"/>
        <v>6.0933852140077818</v>
      </c>
      <c r="P175" s="14">
        <f t="shared" si="234"/>
        <v>5.5513459621136594</v>
      </c>
      <c r="Q175" s="14">
        <f t="shared" si="234"/>
        <v>5.1940298507462686</v>
      </c>
      <c r="R175" s="14">
        <f t="shared" si="234"/>
        <v>4.601652892561984</v>
      </c>
      <c r="S175" s="14">
        <f t="shared" si="234"/>
        <v>4.1305637982195851</v>
      </c>
      <c r="T175" s="14">
        <f t="shared" si="234"/>
        <v>3.7469717362045762</v>
      </c>
      <c r="U175" s="14">
        <f t="shared" si="234"/>
        <v>3.4285714285714288</v>
      </c>
      <c r="V175" s="14">
        <f t="shared" si="234"/>
        <v>3.1600454029511917</v>
      </c>
      <c r="W175" s="14">
        <f t="shared" si="234"/>
        <v>2.9305263157894736</v>
      </c>
      <c r="X175" s="14">
        <f t="shared" si="234"/>
        <v>2.8379549874965266</v>
      </c>
      <c r="Y175" s="14">
        <f t="shared" si="234"/>
        <v>2.7845692475463468</v>
      </c>
      <c r="Z175" s="14">
        <f t="shared" si="234"/>
        <v>2.7331549371153332</v>
      </c>
      <c r="AA175" s="14">
        <f t="shared" si="234"/>
        <v>2.6836048344718866</v>
      </c>
      <c r="AB175" s="14">
        <f t="shared" si="234"/>
        <v>2.6358193548387101</v>
      </c>
      <c r="AC175" s="14">
        <f t="shared" ref="AC175:AG180" si="235">AC105*$D175</f>
        <v>2.5897058823529413</v>
      </c>
      <c r="AD175" s="14">
        <f t="shared" si="235"/>
        <v>2.545178170944431</v>
      </c>
      <c r="AE175" s="14">
        <f t="shared" si="235"/>
        <v>2.5021558059774622</v>
      </c>
      <c r="AF175" s="14">
        <f t="shared" si="235"/>
        <v>2.4605637195856418</v>
      </c>
      <c r="AG175" s="14">
        <f t="shared" si="235"/>
        <v>2.4203317535545028</v>
      </c>
      <c r="AH175" t="str">
        <f>AH105</f>
        <v>Truck 19</v>
      </c>
    </row>
    <row r="176" spans="3:34" x14ac:dyDescent="0.2">
      <c r="C176" t="str">
        <f>D106</f>
        <v>Truck 20</v>
      </c>
      <c r="D176" s="14">
        <v>1.71</v>
      </c>
      <c r="E176" s="14">
        <f t="shared" ref="E176:L176" si="236">E106*$D176</f>
        <v>36.935999999999993</v>
      </c>
      <c r="F176" s="14">
        <f t="shared" si="236"/>
        <v>27.461710037174718</v>
      </c>
      <c r="G176" s="14">
        <f t="shared" si="236"/>
        <v>21.855621301775148</v>
      </c>
      <c r="H176" s="14">
        <f t="shared" si="236"/>
        <v>18.150368550368551</v>
      </c>
      <c r="I176" s="14">
        <f t="shared" si="236"/>
        <v>15.519327731092437</v>
      </c>
      <c r="J176" s="14">
        <f t="shared" si="236"/>
        <v>13.554495412844036</v>
      </c>
      <c r="K176" s="14">
        <f t="shared" si="236"/>
        <v>12.031270358306189</v>
      </c>
      <c r="L176" s="14">
        <f t="shared" si="236"/>
        <v>10.815812591508053</v>
      </c>
      <c r="M176" s="14">
        <f t="shared" ref="M176:AB176" si="237">M106*$D176</f>
        <v>9.823404255319149</v>
      </c>
      <c r="N176" s="14">
        <f t="shared" si="237"/>
        <v>8.3002247191011218</v>
      </c>
      <c r="O176" s="14">
        <f t="shared" si="237"/>
        <v>7.1859922178988329</v>
      </c>
      <c r="P176" s="14">
        <f t="shared" si="237"/>
        <v>6.3355060034305328</v>
      </c>
      <c r="Q176" s="14">
        <f t="shared" si="237"/>
        <v>5.6650306748466264</v>
      </c>
      <c r="R176" s="14">
        <f t="shared" si="237"/>
        <v>4.6754430379746834</v>
      </c>
      <c r="S176" s="14">
        <f t="shared" si="237"/>
        <v>3.9801724137931038</v>
      </c>
      <c r="T176" s="14">
        <f t="shared" si="237"/>
        <v>3.4649155722326457</v>
      </c>
      <c r="U176" s="14">
        <f t="shared" si="237"/>
        <v>3.3245724572457247</v>
      </c>
      <c r="V176" s="14">
        <f t="shared" si="237"/>
        <v>3.2244434744652986</v>
      </c>
      <c r="W176" s="14">
        <f t="shared" si="237"/>
        <v>3.1301694915254235</v>
      </c>
      <c r="X176" s="14">
        <f t="shared" si="237"/>
        <v>3.0412515438452035</v>
      </c>
      <c r="Y176" s="14">
        <f t="shared" si="237"/>
        <v>2.9572457966373098</v>
      </c>
      <c r="Z176" s="14">
        <f t="shared" si="237"/>
        <v>2.8861409719987128</v>
      </c>
      <c r="AA176" s="14">
        <f t="shared" si="237"/>
        <v>2.8234382871536527</v>
      </c>
      <c r="AB176" s="14">
        <f t="shared" si="237"/>
        <v>2.7634021571648693</v>
      </c>
      <c r="AC176" s="14">
        <f t="shared" si="235"/>
        <v>2.7058660229330114</v>
      </c>
      <c r="AD176" s="14">
        <f t="shared" si="235"/>
        <v>2.6506769139816733</v>
      </c>
      <c r="AE176" s="14">
        <f t="shared" si="235"/>
        <v>2.5976940903823871</v>
      </c>
      <c r="AF176" s="14">
        <f t="shared" si="235"/>
        <v>2.546787844362397</v>
      </c>
      <c r="AG176" s="14">
        <f t="shared" si="235"/>
        <v>2.4978384401114209</v>
      </c>
      <c r="AH176" t="str">
        <f>AH106</f>
        <v>Truck 20</v>
      </c>
    </row>
    <row r="177" spans="3:34" x14ac:dyDescent="0.2">
      <c r="C177" t="str">
        <f>D107</f>
        <v>Truck 21</v>
      </c>
      <c r="D177" s="14">
        <v>1.24</v>
      </c>
      <c r="E177" s="14">
        <f t="shared" ref="E177:L177" si="238">E107*$D177</f>
        <v>23.808</v>
      </c>
      <c r="F177" s="14">
        <f t="shared" si="238"/>
        <v>17.701115241635687</v>
      </c>
      <c r="G177" s="14">
        <f t="shared" si="238"/>
        <v>14.087573964497043</v>
      </c>
      <c r="H177" s="14">
        <f t="shared" si="238"/>
        <v>11.6992628992629</v>
      </c>
      <c r="I177" s="14">
        <f t="shared" si="238"/>
        <v>10.003361344537815</v>
      </c>
      <c r="J177" s="14">
        <f t="shared" si="238"/>
        <v>8.7368807339449539</v>
      </c>
      <c r="K177" s="14">
        <f t="shared" si="238"/>
        <v>7.7550488599348535</v>
      </c>
      <c r="L177" s="14">
        <f t="shared" si="238"/>
        <v>6.9715959004392385</v>
      </c>
      <c r="M177" s="14">
        <f t="shared" ref="M177:AB177" si="239">M107*$D177</f>
        <v>6.3319148936170215</v>
      </c>
      <c r="N177" s="14">
        <f t="shared" si="239"/>
        <v>5.5047398843930626</v>
      </c>
      <c r="O177" s="14">
        <f t="shared" si="239"/>
        <v>5.0980728051391866</v>
      </c>
      <c r="P177" s="14">
        <f t="shared" si="239"/>
        <v>4.7473579262213361</v>
      </c>
      <c r="Q177" s="14">
        <f t="shared" si="239"/>
        <v>4.44179104477612</v>
      </c>
      <c r="R177" s="14">
        <f t="shared" si="239"/>
        <v>3.9352066115702486</v>
      </c>
      <c r="S177" s="14">
        <f t="shared" si="239"/>
        <v>3.5323442136498517</v>
      </c>
      <c r="T177" s="14">
        <f t="shared" si="239"/>
        <v>3.2043068640646033</v>
      </c>
      <c r="U177" s="14">
        <f t="shared" si="239"/>
        <v>2.9320197044334977</v>
      </c>
      <c r="V177" s="14">
        <f t="shared" si="239"/>
        <v>2.7534001466634073</v>
      </c>
      <c r="W177" s="14">
        <f t="shared" si="239"/>
        <v>2.7077307692307691</v>
      </c>
      <c r="X177" s="14">
        <f t="shared" si="239"/>
        <v>2.6635516670607711</v>
      </c>
      <c r="Y177" s="14">
        <f t="shared" si="239"/>
        <v>2.6207910656119129</v>
      </c>
      <c r="Z177" s="14">
        <f t="shared" si="239"/>
        <v>2.5793817265857566</v>
      </c>
      <c r="AA177" s="14">
        <f t="shared" si="239"/>
        <v>2.5392605951307488</v>
      </c>
      <c r="AB177" s="14">
        <f t="shared" si="239"/>
        <v>2.5003684794672587</v>
      </c>
      <c r="AC177" s="14">
        <f t="shared" si="235"/>
        <v>2.4626497595102754</v>
      </c>
      <c r="AD177" s="14">
        <f t="shared" si="235"/>
        <v>2.4260521214731856</v>
      </c>
      <c r="AE177" s="14">
        <f t="shared" si="235"/>
        <v>2.3905263157894736</v>
      </c>
      <c r="AF177" s="14">
        <f t="shared" si="235"/>
        <v>2.3560259359966533</v>
      </c>
      <c r="AG177" s="14">
        <f t="shared" si="235"/>
        <v>2.3225072164948455</v>
      </c>
      <c r="AH177" t="str">
        <f>AH107</f>
        <v>Truck 21</v>
      </c>
    </row>
    <row r="178" spans="3:34" x14ac:dyDescent="0.2">
      <c r="C178" t="str">
        <f>D108</f>
        <v>Truck 22</v>
      </c>
      <c r="D178" s="14">
        <v>1.2030000000000001</v>
      </c>
      <c r="E178" s="14">
        <f t="shared" ref="E178:L178" si="240">E108*$D178</f>
        <v>25.9848</v>
      </c>
      <c r="F178" s="14">
        <f t="shared" si="240"/>
        <v>19.319553903345724</v>
      </c>
      <c r="G178" s="14">
        <f t="shared" si="240"/>
        <v>15.375621301775151</v>
      </c>
      <c r="H178" s="14">
        <f t="shared" si="240"/>
        <v>12.76894348894349</v>
      </c>
      <c r="I178" s="14">
        <f t="shared" si="240"/>
        <v>10.917983193277312</v>
      </c>
      <c r="J178" s="14">
        <f t="shared" si="240"/>
        <v>9.5357064220183485</v>
      </c>
      <c r="K178" s="14">
        <f t="shared" si="240"/>
        <v>8.4641042345276887</v>
      </c>
      <c r="L178" s="14">
        <f t="shared" si="240"/>
        <v>7.6090190336749641</v>
      </c>
      <c r="M178" s="14">
        <f t="shared" ref="M178:AB178" si="241">M108*$D178</f>
        <v>6.9108510638297878</v>
      </c>
      <c r="N178" s="14">
        <f t="shared" si="241"/>
        <v>5.839280898876404</v>
      </c>
      <c r="O178" s="14">
        <f t="shared" si="241"/>
        <v>5.0554085603112844</v>
      </c>
      <c r="P178" s="14">
        <f t="shared" si="241"/>
        <v>4.6057028913260227</v>
      </c>
      <c r="Q178" s="14">
        <f t="shared" si="241"/>
        <v>4.3092537313432837</v>
      </c>
      <c r="R178" s="14">
        <f t="shared" si="241"/>
        <v>3.8177851239669431</v>
      </c>
      <c r="S178" s="14">
        <f t="shared" si="241"/>
        <v>3.4308592321755031</v>
      </c>
      <c r="T178" s="14">
        <f t="shared" si="241"/>
        <v>3.2273086844368013</v>
      </c>
      <c r="U178" s="14">
        <f t="shared" si="241"/>
        <v>3.0465584415584419</v>
      </c>
      <c r="V178" s="14">
        <f t="shared" si="241"/>
        <v>2.8849807840122983</v>
      </c>
      <c r="W178" s="14">
        <f t="shared" si="241"/>
        <v>2.7396788321167884</v>
      </c>
      <c r="X178" s="14">
        <f t="shared" si="241"/>
        <v>2.6083113273106324</v>
      </c>
      <c r="Y178" s="14">
        <f t="shared" si="241"/>
        <v>2.517254105445117</v>
      </c>
      <c r="Z178" s="14">
        <f t="shared" si="241"/>
        <v>2.4802750691931021</v>
      </c>
      <c r="AA178" s="14">
        <f t="shared" si="241"/>
        <v>2.4443667645824592</v>
      </c>
      <c r="AB178" s="14">
        <f t="shared" si="241"/>
        <v>2.4094833505687698</v>
      </c>
      <c r="AC178" s="14">
        <f t="shared" si="235"/>
        <v>2.3755815660685156</v>
      </c>
      <c r="AD178" s="14">
        <f t="shared" si="235"/>
        <v>2.3426205509752669</v>
      </c>
      <c r="AE178" s="14">
        <f t="shared" si="235"/>
        <v>2.3105616818722732</v>
      </c>
      <c r="AF178" s="14">
        <f t="shared" si="235"/>
        <v>2.2793684210526317</v>
      </c>
      <c r="AG178" s="14">
        <f t="shared" si="235"/>
        <v>2.2490061776061778</v>
      </c>
      <c r="AH178" t="str">
        <f>AH108</f>
        <v>Truck 22</v>
      </c>
    </row>
    <row r="179" spans="3:34" x14ac:dyDescent="0.2">
      <c r="C179" t="str">
        <f>D109</f>
        <v>Truck 23</v>
      </c>
      <c r="D179" s="14">
        <v>1.23</v>
      </c>
      <c r="E179" s="14">
        <f t="shared" ref="E179:L179" si="242">E109*$D179</f>
        <v>26.567999999999998</v>
      </c>
      <c r="F179" s="14">
        <f t="shared" si="242"/>
        <v>19.753159851301113</v>
      </c>
      <c r="G179" s="14">
        <f t="shared" si="242"/>
        <v>15.7207100591716</v>
      </c>
      <c r="H179" s="14">
        <f t="shared" si="242"/>
        <v>13.055528255528257</v>
      </c>
      <c r="I179" s="14">
        <f t="shared" si="242"/>
        <v>11.163025210084033</v>
      </c>
      <c r="J179" s="14">
        <f t="shared" si="242"/>
        <v>9.7497247706422012</v>
      </c>
      <c r="K179" s="14">
        <f t="shared" si="242"/>
        <v>8.6540716612377846</v>
      </c>
      <c r="L179" s="14">
        <f t="shared" si="242"/>
        <v>7.7797950219619327</v>
      </c>
      <c r="M179" s="14">
        <f t="shared" ref="M179:AB179" si="243">M109*$D179</f>
        <v>7.0659574468085102</v>
      </c>
      <c r="N179" s="14">
        <f t="shared" si="243"/>
        <v>5.9703370786516849</v>
      </c>
      <c r="O179" s="14">
        <f t="shared" si="243"/>
        <v>5.1688715953307396</v>
      </c>
      <c r="P179" s="14">
        <f t="shared" si="243"/>
        <v>4.5571183533447694</v>
      </c>
      <c r="Q179" s="14">
        <f t="shared" si="243"/>
        <v>4.1724381625441698</v>
      </c>
      <c r="R179" s="14">
        <f t="shared" si="243"/>
        <v>3.7190551181102367</v>
      </c>
      <c r="S179" s="14">
        <f t="shared" si="243"/>
        <v>3.3545454545454549</v>
      </c>
      <c r="T179" s="14">
        <f t="shared" si="243"/>
        <v>3.1631505705538547</v>
      </c>
      <c r="U179" s="14">
        <f t="shared" si="243"/>
        <v>3.1035499726925178</v>
      </c>
      <c r="V179" s="14">
        <f t="shared" si="243"/>
        <v>3.0461538461538455</v>
      </c>
      <c r="W179" s="14">
        <f t="shared" si="243"/>
        <v>2.990842105263158</v>
      </c>
      <c r="X179" s="14">
        <f t="shared" si="243"/>
        <v>2.9375032308089946</v>
      </c>
      <c r="Y179" s="14">
        <f t="shared" si="243"/>
        <v>2.8860335195530733</v>
      </c>
      <c r="Z179" s="14">
        <f t="shared" si="243"/>
        <v>2.8363364112802594</v>
      </c>
      <c r="AA179" s="14">
        <f t="shared" si="243"/>
        <v>2.788321884200196</v>
      </c>
      <c r="AB179" s="14">
        <f t="shared" si="243"/>
        <v>2.7419059107358263</v>
      </c>
      <c r="AC179" s="14">
        <f t="shared" si="235"/>
        <v>2.6970099667774088</v>
      </c>
      <c r="AD179" s="14">
        <f t="shared" si="235"/>
        <v>2.6535605883726365</v>
      </c>
      <c r="AE179" s="14">
        <f t="shared" si="235"/>
        <v>2.6114889705882351</v>
      </c>
      <c r="AF179" s="14">
        <f t="shared" si="235"/>
        <v>2.5707306039357611</v>
      </c>
      <c r="AG179" s="14">
        <f t="shared" si="235"/>
        <v>2.5312249443207131</v>
      </c>
      <c r="AH179" t="str">
        <f>AH109</f>
        <v>Truck 23</v>
      </c>
    </row>
    <row r="180" spans="3:34" x14ac:dyDescent="0.2">
      <c r="C180" t="s">
        <v>33</v>
      </c>
      <c r="D180" s="14">
        <v>1.42</v>
      </c>
      <c r="E180" s="14">
        <f t="shared" ref="E180:L180" si="244">E110*$D180</f>
        <v>30.671999999999997</v>
      </c>
      <c r="F180" s="14">
        <f t="shared" si="244"/>
        <v>22.804460966542749</v>
      </c>
      <c r="G180" s="14">
        <f t="shared" si="244"/>
        <v>18.149112426035504</v>
      </c>
      <c r="H180" s="14">
        <f t="shared" si="244"/>
        <v>15.072235872235872</v>
      </c>
      <c r="I180" s="14">
        <f t="shared" si="244"/>
        <v>12.887394957983192</v>
      </c>
      <c r="J180" s="14">
        <f t="shared" si="244"/>
        <v>11.25577981651376</v>
      </c>
      <c r="K180" s="14">
        <f t="shared" si="244"/>
        <v>9.9908794788273614</v>
      </c>
      <c r="L180" s="14">
        <f t="shared" si="244"/>
        <v>8.9815519765739378</v>
      </c>
      <c r="M180" s="14">
        <f t="shared" ref="M180:AB180" si="245">M110*$D180</f>
        <v>8.1574468085106382</v>
      </c>
      <c r="N180" s="14">
        <f t="shared" si="245"/>
        <v>6.8925842696629198</v>
      </c>
      <c r="O180" s="14">
        <f t="shared" si="245"/>
        <v>5.9673151750972764</v>
      </c>
      <c r="P180" s="14">
        <f t="shared" si="245"/>
        <v>5.2610634648370507</v>
      </c>
      <c r="Q180" s="14">
        <f t="shared" si="245"/>
        <v>4.8169611307420492</v>
      </c>
      <c r="R180" s="14">
        <f t="shared" si="245"/>
        <v>4.2935433070866145</v>
      </c>
      <c r="S180" s="14">
        <f t="shared" si="245"/>
        <v>3.872727272727273</v>
      </c>
      <c r="T180" s="14">
        <f t="shared" si="245"/>
        <v>3.5270375161707634</v>
      </c>
      <c r="U180" s="14">
        <f t="shared" si="245"/>
        <v>3.2380047505938241</v>
      </c>
      <c r="V180" s="14">
        <f t="shared" si="245"/>
        <v>2.9927552140504936</v>
      </c>
      <c r="W180" s="14">
        <f t="shared" si="245"/>
        <v>2.8245652173913043</v>
      </c>
      <c r="X180" s="14">
        <f t="shared" si="245"/>
        <v>2.7725793544945319</v>
      </c>
      <c r="Y180" s="14">
        <f t="shared" si="245"/>
        <v>2.7224724986904136</v>
      </c>
      <c r="Z180" s="14">
        <f t="shared" si="245"/>
        <v>2.6741445845124772</v>
      </c>
      <c r="AA180" s="14">
        <f t="shared" si="245"/>
        <v>2.6275025278058641</v>
      </c>
      <c r="AB180" s="14">
        <f t="shared" si="245"/>
        <v>2.5824596273291927</v>
      </c>
      <c r="AC180" s="14">
        <f t="shared" si="235"/>
        <v>2.5389350268685882</v>
      </c>
      <c r="AD180" s="14">
        <f t="shared" si="235"/>
        <v>2.4968532308431421</v>
      </c>
      <c r="AE180" s="14">
        <f t="shared" si="235"/>
        <v>2.4561436672967862</v>
      </c>
      <c r="AF180" s="14">
        <f t="shared" si="235"/>
        <v>2.4167402929551267</v>
      </c>
      <c r="AG180" s="14">
        <f t="shared" si="235"/>
        <v>2.3785812356979408</v>
      </c>
      <c r="AH180" t="s">
        <v>33</v>
      </c>
    </row>
    <row r="182" spans="3:34" x14ac:dyDescent="0.2">
      <c r="D182" s="6"/>
      <c r="E182" s="14">
        <f t="shared" ref="E182:L182" si="246">MAX(E175:E180)</f>
        <v>36.935999999999993</v>
      </c>
      <c r="F182" s="14">
        <f t="shared" si="246"/>
        <v>27.461710037174718</v>
      </c>
      <c r="G182" s="14">
        <f t="shared" si="246"/>
        <v>21.855621301775148</v>
      </c>
      <c r="H182" s="14">
        <f t="shared" si="246"/>
        <v>18.150368550368551</v>
      </c>
      <c r="I182" s="14">
        <f t="shared" si="246"/>
        <v>15.519327731092437</v>
      </c>
      <c r="J182" s="14">
        <f t="shared" si="246"/>
        <v>13.554495412844036</v>
      </c>
      <c r="K182" s="14">
        <f t="shared" si="246"/>
        <v>12.031270358306189</v>
      </c>
      <c r="L182" s="14">
        <f t="shared" si="246"/>
        <v>10.815812591508053</v>
      </c>
      <c r="M182" s="14">
        <f>MAX(M175:M180)</f>
        <v>9.823404255319149</v>
      </c>
      <c r="N182" s="14">
        <f t="shared" ref="N182:AB182" si="247">MAX(N175:N180)</f>
        <v>8.3002247191011218</v>
      </c>
      <c r="O182" s="14">
        <f t="shared" si="247"/>
        <v>7.1859922178988329</v>
      </c>
      <c r="P182" s="14">
        <f t="shared" si="247"/>
        <v>6.3355060034305328</v>
      </c>
      <c r="Q182" s="14">
        <f t="shared" si="247"/>
        <v>5.6650306748466264</v>
      </c>
      <c r="R182" s="14">
        <f t="shared" si="247"/>
        <v>4.6754430379746834</v>
      </c>
      <c r="S182" s="14">
        <f t="shared" si="247"/>
        <v>4.1305637982195851</v>
      </c>
      <c r="T182" s="14">
        <f t="shared" si="247"/>
        <v>3.7469717362045762</v>
      </c>
      <c r="U182" s="14">
        <f t="shared" si="247"/>
        <v>3.4285714285714288</v>
      </c>
      <c r="V182" s="14">
        <f t="shared" si="247"/>
        <v>3.2244434744652986</v>
      </c>
      <c r="W182" s="14">
        <f t="shared" si="247"/>
        <v>3.1301694915254235</v>
      </c>
      <c r="X182" s="14">
        <f t="shared" si="247"/>
        <v>3.0412515438452035</v>
      </c>
      <c r="Y182" s="14">
        <f t="shared" si="247"/>
        <v>2.9572457966373098</v>
      </c>
      <c r="Z182" s="14">
        <f t="shared" si="247"/>
        <v>2.8861409719987128</v>
      </c>
      <c r="AA182" s="14">
        <f t="shared" si="247"/>
        <v>2.8234382871536527</v>
      </c>
      <c r="AB182" s="14">
        <f t="shared" si="247"/>
        <v>2.7634021571648693</v>
      </c>
      <c r="AC182" s="14">
        <f>MAX(AC175:AC180)</f>
        <v>2.7058660229330114</v>
      </c>
      <c r="AD182" s="14">
        <f>MAX(AD175:AD180)</f>
        <v>2.6535605883726365</v>
      </c>
      <c r="AE182" s="14">
        <f>MAX(AE175:AE180)</f>
        <v>2.6114889705882351</v>
      </c>
      <c r="AF182" s="14">
        <f>MAX(AF175:AF180)</f>
        <v>2.5707306039357611</v>
      </c>
      <c r="AG182" s="14">
        <f>MAX(AG175:AG180)</f>
        <v>2.5312249443207131</v>
      </c>
    </row>
    <row r="183" spans="3:34" x14ac:dyDescent="0.2">
      <c r="C183" s="298" t="s">
        <v>95</v>
      </c>
      <c r="D183" s="298"/>
      <c r="E183" s="132" t="str">
        <f>VLOOKUP(E182,E175:$AH$180,E184,FALSE)</f>
        <v>Truck 20</v>
      </c>
      <c r="F183" s="132" t="str">
        <f>VLOOKUP(F182,F175:$AH$180,F184,FALSE)</f>
        <v>Truck 20</v>
      </c>
      <c r="G183" s="132" t="str">
        <f>VLOOKUP(G182,G175:$AH$180,G184,FALSE)</f>
        <v>Truck 20</v>
      </c>
      <c r="H183" s="132" t="str">
        <f>VLOOKUP(H182,H175:$AH$180,H184,FALSE)</f>
        <v>Truck 20</v>
      </c>
      <c r="I183" s="132" t="str">
        <f>VLOOKUP(I182,I175:$AH$180,I184,FALSE)</f>
        <v>Truck 20</v>
      </c>
      <c r="J183" s="132" t="str">
        <f>VLOOKUP(J182,J175:$AH$180,J184,FALSE)</f>
        <v>Truck 20</v>
      </c>
      <c r="K183" s="132" t="str">
        <f>VLOOKUP(K182,K175:$AH$180,K184,FALSE)</f>
        <v>Truck 20</v>
      </c>
      <c r="L183" s="132" t="str">
        <f>VLOOKUP(L182,L175:$AH$180,L184,FALSE)</f>
        <v>Truck 20</v>
      </c>
      <c r="M183" s="71" t="str">
        <f>VLOOKUP(M182,M175:$AH$180,M184,FALSE)</f>
        <v>Truck 20</v>
      </c>
      <c r="N183" s="71" t="str">
        <f>VLOOKUP(N182,N175:$AH$180,N184,FALSE)</f>
        <v>Truck 20</v>
      </c>
      <c r="O183" s="71" t="str">
        <f>VLOOKUP(O182,O175:$AH$180,O184,FALSE)</f>
        <v>Truck 20</v>
      </c>
      <c r="P183" s="71" t="str">
        <f>VLOOKUP(P182,P175:$AH$180,P184,FALSE)</f>
        <v>Truck 20</v>
      </c>
      <c r="Q183" s="71" t="str">
        <f>VLOOKUP(Q182,Q175:$AH$180,Q184,FALSE)</f>
        <v>Truck 20</v>
      </c>
      <c r="R183" s="71" t="str">
        <f>VLOOKUP(R182,R175:$AH$180,R184,FALSE)</f>
        <v>Truck 20</v>
      </c>
      <c r="S183" s="71" t="str">
        <f>VLOOKUP(S182,S175:$AH$180,S184,FALSE)</f>
        <v>Truck 19</v>
      </c>
      <c r="T183" s="71" t="str">
        <f>VLOOKUP(T182,T175:$AH$180,T184,FALSE)</f>
        <v>Truck 19</v>
      </c>
      <c r="U183" s="71" t="str">
        <f>VLOOKUP(U182,U175:$AH$180,U184,FALSE)</f>
        <v>Truck 19</v>
      </c>
      <c r="V183" s="71" t="str">
        <f>VLOOKUP(V182,V175:$AH$180,V184,FALSE)</f>
        <v>Truck 20</v>
      </c>
      <c r="W183" s="71" t="str">
        <f>VLOOKUP(W182,W175:$AH$180,W184,FALSE)</f>
        <v>Truck 20</v>
      </c>
      <c r="X183" s="71" t="str">
        <f>VLOOKUP(X182,X175:$AH$180,X184,FALSE)</f>
        <v>Truck 20</v>
      </c>
      <c r="Y183" s="71" t="str">
        <f>VLOOKUP(Y182,Y175:$AH$180,Y184,FALSE)</f>
        <v>Truck 20</v>
      </c>
      <c r="Z183" s="71" t="str">
        <f>VLOOKUP(Z182,Z175:$AH$180,Z184,FALSE)</f>
        <v>Truck 20</v>
      </c>
      <c r="AA183" s="71" t="str">
        <f>VLOOKUP(AA182,AA175:$AH$180,AA184,FALSE)</f>
        <v>Truck 20</v>
      </c>
      <c r="AB183" s="64" t="str">
        <f>VLOOKUP(AB182,AB175:$AH$180,AB184,FALSE)</f>
        <v>Truck 20</v>
      </c>
      <c r="AC183" s="132" t="str">
        <f>VLOOKUP(AC182,AC175:$AH$180,AC184,FALSE)</f>
        <v>Truck 20</v>
      </c>
      <c r="AD183" s="132" t="str">
        <f>VLOOKUP(AD182,AD175:$AH$180,AD184,FALSE)</f>
        <v>Truck 23</v>
      </c>
      <c r="AE183" s="132" t="str">
        <f>VLOOKUP(AE182,AE175:$AH$180,AE184,FALSE)</f>
        <v>Truck 23</v>
      </c>
      <c r="AF183" s="132" t="str">
        <f>VLOOKUP(AF182,AF175:$AH$180,AF184,FALSE)</f>
        <v>Truck 23</v>
      </c>
      <c r="AG183" s="132" t="str">
        <f>VLOOKUP(AG182,AG175:$AH$180,AG184,FALSE)</f>
        <v>Truck 23</v>
      </c>
    </row>
    <row r="184" spans="3:34" x14ac:dyDescent="0.2">
      <c r="E184">
        <f t="shared" ref="E184:AF184" si="248">E81</f>
        <v>30</v>
      </c>
      <c r="F184">
        <f t="shared" si="248"/>
        <v>29</v>
      </c>
      <c r="G184">
        <f t="shared" si="248"/>
        <v>28</v>
      </c>
      <c r="H184">
        <f t="shared" si="248"/>
        <v>27</v>
      </c>
      <c r="I184">
        <f t="shared" si="248"/>
        <v>26</v>
      </c>
      <c r="J184">
        <f t="shared" si="248"/>
        <v>25</v>
      </c>
      <c r="K184">
        <f t="shared" si="248"/>
        <v>24</v>
      </c>
      <c r="L184">
        <f t="shared" si="248"/>
        <v>23</v>
      </c>
      <c r="M184">
        <f t="shared" si="248"/>
        <v>22</v>
      </c>
      <c r="N184">
        <f t="shared" si="248"/>
        <v>21</v>
      </c>
      <c r="O184">
        <f t="shared" si="248"/>
        <v>20</v>
      </c>
      <c r="P184">
        <f t="shared" si="248"/>
        <v>19</v>
      </c>
      <c r="Q184">
        <f t="shared" si="248"/>
        <v>18</v>
      </c>
      <c r="R184">
        <f t="shared" si="248"/>
        <v>17</v>
      </c>
      <c r="S184">
        <f t="shared" si="248"/>
        <v>16</v>
      </c>
      <c r="T184">
        <f t="shared" si="248"/>
        <v>15</v>
      </c>
      <c r="U184">
        <f t="shared" si="248"/>
        <v>14</v>
      </c>
      <c r="V184">
        <f t="shared" si="248"/>
        <v>13</v>
      </c>
      <c r="W184">
        <f t="shared" si="248"/>
        <v>12</v>
      </c>
      <c r="X184">
        <f t="shared" si="248"/>
        <v>11</v>
      </c>
      <c r="Y184">
        <f t="shared" si="248"/>
        <v>10</v>
      </c>
      <c r="Z184">
        <f t="shared" si="248"/>
        <v>9</v>
      </c>
      <c r="AA184">
        <f t="shared" si="248"/>
        <v>8</v>
      </c>
      <c r="AB184">
        <f t="shared" si="248"/>
        <v>7</v>
      </c>
      <c r="AC184">
        <f t="shared" si="248"/>
        <v>6</v>
      </c>
      <c r="AD184">
        <f t="shared" si="248"/>
        <v>5</v>
      </c>
      <c r="AE184">
        <f t="shared" si="248"/>
        <v>4</v>
      </c>
      <c r="AF184">
        <f t="shared" si="248"/>
        <v>3</v>
      </c>
      <c r="AG184">
        <f>AG81</f>
        <v>2</v>
      </c>
    </row>
    <row r="186" spans="3:34" x14ac:dyDescent="0.2">
      <c r="C186" t="s">
        <v>135</v>
      </c>
      <c r="D186">
        <v>1.35</v>
      </c>
      <c r="E186" s="14">
        <f>E117*$D186</f>
        <v>51.84</v>
      </c>
      <c r="F186" s="14">
        <f t="shared" ref="F186:AG186" si="249">F117*$D186</f>
        <v>38.542750929368033</v>
      </c>
      <c r="G186" s="14">
        <f t="shared" si="249"/>
        <v>30.674556213017755</v>
      </c>
      <c r="H186" s="14">
        <f t="shared" si="249"/>
        <v>25.474201474201475</v>
      </c>
      <c r="I186" s="14">
        <f t="shared" si="249"/>
        <v>21.781512605042018</v>
      </c>
      <c r="J186" s="14">
        <f t="shared" si="249"/>
        <v>19.023853211009175</v>
      </c>
      <c r="K186" s="14">
        <f t="shared" si="249"/>
        <v>16.88599348534202</v>
      </c>
      <c r="L186" s="14">
        <f t="shared" si="249"/>
        <v>15.180087847730602</v>
      </c>
      <c r="M186" s="14">
        <f t="shared" si="249"/>
        <v>13.787234042553193</v>
      </c>
      <c r="N186" s="14">
        <f t="shared" si="249"/>
        <v>11.649438202247191</v>
      </c>
      <c r="O186" s="14">
        <f t="shared" si="249"/>
        <v>10.085603112840468</v>
      </c>
      <c r="P186" s="14">
        <f t="shared" si="249"/>
        <v>8.8919382504288187</v>
      </c>
      <c r="Q186" s="14">
        <f t="shared" si="249"/>
        <v>7.9509202453987742</v>
      </c>
      <c r="R186" s="14">
        <f t="shared" si="249"/>
        <v>6.5620253164556965</v>
      </c>
      <c r="S186" s="14">
        <f t="shared" si="249"/>
        <v>5.7528409090909101</v>
      </c>
      <c r="T186" s="14">
        <f t="shared" si="249"/>
        <v>5.2393272962483834</v>
      </c>
      <c r="U186" s="14">
        <f t="shared" si="249"/>
        <v>4.8099762470308791</v>
      </c>
      <c r="V186" s="14">
        <f t="shared" si="249"/>
        <v>4.4456641053787047</v>
      </c>
      <c r="W186" s="14">
        <f t="shared" si="249"/>
        <v>4.1326530612244889</v>
      </c>
      <c r="X186" s="14">
        <f t="shared" si="249"/>
        <v>3.8608198284080073</v>
      </c>
      <c r="Y186" s="14">
        <f t="shared" si="249"/>
        <v>3.6225402504472277</v>
      </c>
      <c r="Z186" s="14">
        <f t="shared" si="249"/>
        <v>3.4119629317607423</v>
      </c>
      <c r="AA186" s="14">
        <f t="shared" si="249"/>
        <v>3.2245222929936315</v>
      </c>
      <c r="AB186" s="14">
        <f t="shared" si="249"/>
        <v>3.0566037735849059</v>
      </c>
      <c r="AC186" s="14">
        <f t="shared" si="249"/>
        <v>2.9053084648493548</v>
      </c>
      <c r="AD186" s="14">
        <f t="shared" si="249"/>
        <v>2.7682843472317162</v>
      </c>
      <c r="AE186" s="14">
        <f t="shared" si="249"/>
        <v>2.6436031331592695</v>
      </c>
      <c r="AF186" s="14">
        <f t="shared" si="249"/>
        <v>2.5296689569019368</v>
      </c>
      <c r="AG186" s="14">
        <f t="shared" si="249"/>
        <v>2.4251497005988027</v>
      </c>
    </row>
    <row r="189" spans="3:34" x14ac:dyDescent="0.2">
      <c r="D189" s="309" t="s">
        <v>99</v>
      </c>
      <c r="E189" s="309"/>
      <c r="F189" s="309"/>
      <c r="G189" s="309"/>
      <c r="H189" s="309"/>
      <c r="I189" s="309"/>
      <c r="J189" s="309"/>
      <c r="K189" s="309"/>
      <c r="L189" s="309"/>
      <c r="M189" s="309"/>
      <c r="N189" s="309"/>
      <c r="O189" s="30"/>
      <c r="P189" s="30"/>
      <c r="Q189" s="30"/>
      <c r="R189" s="30"/>
      <c r="S189" s="30"/>
      <c r="T189" s="30"/>
      <c r="U189" s="30"/>
      <c r="V189" s="30"/>
      <c r="W189" s="30"/>
      <c r="X189" s="30"/>
      <c r="Y189" s="30"/>
      <c r="Z189" s="30"/>
      <c r="AA189" s="30"/>
      <c r="AB189" s="30"/>
      <c r="AC189" s="132"/>
      <c r="AD189" s="132"/>
      <c r="AE189" s="132"/>
      <c r="AF189" s="132"/>
      <c r="AG189" s="132"/>
    </row>
    <row r="190" spans="3:34" x14ac:dyDescent="0.2">
      <c r="D190" s="12" t="s">
        <v>58</v>
      </c>
      <c r="E190" s="12">
        <f t="shared" ref="E190:L190" si="250">E11</f>
        <v>0</v>
      </c>
      <c r="F190" s="12">
        <f t="shared" si="250"/>
        <v>0.25</v>
      </c>
      <c r="G190" s="12">
        <f t="shared" si="250"/>
        <v>0.5</v>
      </c>
      <c r="H190" s="12">
        <f t="shared" si="250"/>
        <v>0.75</v>
      </c>
      <c r="I190" s="12">
        <f t="shared" si="250"/>
        <v>1</v>
      </c>
      <c r="J190" s="12">
        <f t="shared" si="250"/>
        <v>1.25</v>
      </c>
      <c r="K190" s="12">
        <f t="shared" si="250"/>
        <v>1.5</v>
      </c>
      <c r="L190" s="12">
        <f t="shared" si="250"/>
        <v>1.75</v>
      </c>
      <c r="M190" s="12">
        <f t="shared" ref="M190:AB190" si="251">M11</f>
        <v>2</v>
      </c>
      <c r="N190" s="12">
        <f t="shared" si="251"/>
        <v>2.5</v>
      </c>
      <c r="O190" s="12">
        <f t="shared" si="251"/>
        <v>3</v>
      </c>
      <c r="P190" s="12">
        <f t="shared" si="251"/>
        <v>3.5</v>
      </c>
      <c r="Q190" s="12">
        <f t="shared" si="251"/>
        <v>4</v>
      </c>
      <c r="R190" s="12">
        <f t="shared" si="251"/>
        <v>5</v>
      </c>
      <c r="S190" s="12">
        <f t="shared" si="251"/>
        <v>6</v>
      </c>
      <c r="T190" s="12">
        <f t="shared" si="251"/>
        <v>7</v>
      </c>
      <c r="U190" s="12">
        <f t="shared" si="251"/>
        <v>8</v>
      </c>
      <c r="V190" s="12">
        <f t="shared" si="251"/>
        <v>9</v>
      </c>
      <c r="W190" s="12">
        <f t="shared" si="251"/>
        <v>10</v>
      </c>
      <c r="X190" s="12">
        <f t="shared" si="251"/>
        <v>11</v>
      </c>
      <c r="Y190" s="12">
        <f t="shared" si="251"/>
        <v>12</v>
      </c>
      <c r="Z190" s="12">
        <f t="shared" si="251"/>
        <v>13</v>
      </c>
      <c r="AA190" s="12">
        <f t="shared" si="251"/>
        <v>14</v>
      </c>
      <c r="AB190" s="12">
        <f t="shared" si="251"/>
        <v>15</v>
      </c>
      <c r="AC190" s="12">
        <f>AC11</f>
        <v>16</v>
      </c>
      <c r="AD190" s="12">
        <f>AD11</f>
        <v>17</v>
      </c>
      <c r="AE190" s="12">
        <f>AE11</f>
        <v>18</v>
      </c>
      <c r="AF190" s="12">
        <f>AF11</f>
        <v>19</v>
      </c>
      <c r="AG190" s="12">
        <f>AG11</f>
        <v>20</v>
      </c>
    </row>
    <row r="191" spans="3:34" x14ac:dyDescent="0.2">
      <c r="D191" s="290" t="s">
        <v>135</v>
      </c>
      <c r="E191" s="11">
        <f>E186</f>
        <v>51.84</v>
      </c>
      <c r="F191" s="11">
        <f t="shared" ref="F191:AG191" si="252">F186</f>
        <v>38.542750929368033</v>
      </c>
      <c r="G191" s="11">
        <f t="shared" si="252"/>
        <v>30.674556213017755</v>
      </c>
      <c r="H191" s="11">
        <f t="shared" si="252"/>
        <v>25.474201474201475</v>
      </c>
      <c r="I191" s="11">
        <f t="shared" si="252"/>
        <v>21.781512605042018</v>
      </c>
      <c r="J191" s="11">
        <f t="shared" si="252"/>
        <v>19.023853211009175</v>
      </c>
      <c r="K191" s="11">
        <f t="shared" si="252"/>
        <v>16.88599348534202</v>
      </c>
      <c r="L191" s="11">
        <f t="shared" si="252"/>
        <v>15.180087847730602</v>
      </c>
      <c r="M191" s="11">
        <f t="shared" si="252"/>
        <v>13.787234042553193</v>
      </c>
      <c r="N191" s="11">
        <f t="shared" si="252"/>
        <v>11.649438202247191</v>
      </c>
      <c r="O191" s="11">
        <f t="shared" si="252"/>
        <v>10.085603112840468</v>
      </c>
      <c r="P191" s="11">
        <f t="shared" si="252"/>
        <v>8.8919382504288187</v>
      </c>
      <c r="Q191" s="11">
        <f t="shared" si="252"/>
        <v>7.9509202453987742</v>
      </c>
      <c r="R191" s="11">
        <f t="shared" si="252"/>
        <v>6.5620253164556965</v>
      </c>
      <c r="S191" s="11">
        <f t="shared" si="252"/>
        <v>5.7528409090909101</v>
      </c>
      <c r="T191" s="11">
        <f t="shared" si="252"/>
        <v>5.2393272962483834</v>
      </c>
      <c r="U191" s="11">
        <f t="shared" si="252"/>
        <v>4.8099762470308791</v>
      </c>
      <c r="V191" s="11">
        <f t="shared" si="252"/>
        <v>4.4456641053787047</v>
      </c>
      <c r="W191" s="11">
        <f t="shared" si="252"/>
        <v>4.1326530612244889</v>
      </c>
      <c r="X191" s="11">
        <f t="shared" si="252"/>
        <v>3.8608198284080073</v>
      </c>
      <c r="Y191" s="11">
        <f t="shared" si="252"/>
        <v>3.6225402504472277</v>
      </c>
      <c r="Z191" s="11">
        <f t="shared" si="252"/>
        <v>3.4119629317607423</v>
      </c>
      <c r="AA191" s="11">
        <f t="shared" si="252"/>
        <v>3.2245222929936315</v>
      </c>
      <c r="AB191" s="11">
        <f t="shared" si="252"/>
        <v>3.0566037735849059</v>
      </c>
      <c r="AC191" s="11">
        <f t="shared" si="252"/>
        <v>2.9053084648493548</v>
      </c>
      <c r="AD191" s="11">
        <f t="shared" si="252"/>
        <v>2.7682843472317162</v>
      </c>
      <c r="AE191" s="11">
        <f t="shared" si="252"/>
        <v>2.6436031331592695</v>
      </c>
      <c r="AF191" s="11">
        <f t="shared" si="252"/>
        <v>2.5296689569019368</v>
      </c>
      <c r="AG191" s="11">
        <f t="shared" si="252"/>
        <v>2.4251497005988027</v>
      </c>
    </row>
    <row r="192" spans="3:34" x14ac:dyDescent="0.2">
      <c r="D192" s="310"/>
      <c r="E192" s="11" t="str">
        <f>IF(E117=E30,"1-Axle",IF(E117=E31,"2-Axles",IF(E117=E32,"Tandem",IF(E117=E62,"Truck",FALSE))))</f>
        <v>1-Axle</v>
      </c>
      <c r="F192" s="11" t="str">
        <f t="shared" ref="F192:AG192" si="253">IF(F117=F30,"1-Axle",IF(F117=F31,"2-Axles",IF(F117=F32,"Tandem",IF(F117=F62,"Truck",FALSE))))</f>
        <v>1-Axle</v>
      </c>
      <c r="G192" s="11" t="str">
        <f t="shared" si="253"/>
        <v>1-Axle</v>
      </c>
      <c r="H192" s="11" t="str">
        <f t="shared" si="253"/>
        <v>1-Axle</v>
      </c>
      <c r="I192" s="11" t="str">
        <f t="shared" si="253"/>
        <v>1-Axle</v>
      </c>
      <c r="J192" s="11" t="str">
        <f t="shared" si="253"/>
        <v>1-Axle</v>
      </c>
      <c r="K192" s="11" t="str">
        <f t="shared" si="253"/>
        <v>1-Axle</v>
      </c>
      <c r="L192" s="11" t="str">
        <f t="shared" si="253"/>
        <v>1-Axle</v>
      </c>
      <c r="M192" s="11" t="str">
        <f t="shared" si="253"/>
        <v>1-Axle</v>
      </c>
      <c r="N192" s="11" t="str">
        <f t="shared" si="253"/>
        <v>1-Axle</v>
      </c>
      <c r="O192" s="11" t="str">
        <f t="shared" si="253"/>
        <v>1-Axle</v>
      </c>
      <c r="P192" s="11" t="str">
        <f t="shared" si="253"/>
        <v>1-Axle</v>
      </c>
      <c r="Q192" s="11" t="str">
        <f t="shared" si="253"/>
        <v>1-Axle</v>
      </c>
      <c r="R192" s="11" t="str">
        <f t="shared" si="253"/>
        <v>1-Axle</v>
      </c>
      <c r="S192" s="11" t="str">
        <f t="shared" si="253"/>
        <v>Tandem</v>
      </c>
      <c r="T192" s="11" t="str">
        <f t="shared" si="253"/>
        <v>Tandem</v>
      </c>
      <c r="U192" s="11" t="str">
        <f t="shared" si="253"/>
        <v>Tandem</v>
      </c>
      <c r="V192" s="11" t="str">
        <f t="shared" si="253"/>
        <v>Tandem</v>
      </c>
      <c r="W192" s="11" t="str">
        <f t="shared" si="253"/>
        <v>Tandem</v>
      </c>
      <c r="X192" s="11" t="str">
        <f t="shared" si="253"/>
        <v>Tandem</v>
      </c>
      <c r="Y192" s="11" t="str">
        <f t="shared" si="253"/>
        <v>Tandem</v>
      </c>
      <c r="Z192" s="11" t="str">
        <f t="shared" si="253"/>
        <v>Tandem</v>
      </c>
      <c r="AA192" s="11" t="str">
        <f t="shared" si="253"/>
        <v>Tandem</v>
      </c>
      <c r="AB192" s="11" t="str">
        <f t="shared" si="253"/>
        <v>Tandem</v>
      </c>
      <c r="AC192" s="11" t="str">
        <f t="shared" si="253"/>
        <v>Tandem</v>
      </c>
      <c r="AD192" s="11" t="str">
        <f t="shared" si="253"/>
        <v>Tandem</v>
      </c>
      <c r="AE192" s="11" t="str">
        <f t="shared" si="253"/>
        <v>Tandem</v>
      </c>
      <c r="AF192" s="11" t="str">
        <f t="shared" si="253"/>
        <v>Tandem</v>
      </c>
      <c r="AG192" s="11" t="str">
        <f t="shared" si="253"/>
        <v>Tandem</v>
      </c>
    </row>
    <row r="193" spans="4:33" x14ac:dyDescent="0.2">
      <c r="D193" s="290" t="s">
        <v>54</v>
      </c>
      <c r="E193" s="11">
        <f t="shared" ref="E193:L193" si="254">E146</f>
        <v>38.879999999999995</v>
      </c>
      <c r="F193" s="11">
        <f t="shared" si="254"/>
        <v>28.907063197026019</v>
      </c>
      <c r="G193" s="11">
        <f t="shared" si="254"/>
        <v>23.005917159763317</v>
      </c>
      <c r="H193" s="11">
        <f t="shared" si="254"/>
        <v>19.105651105651109</v>
      </c>
      <c r="I193" s="11">
        <f t="shared" si="254"/>
        <v>16.336134453781511</v>
      </c>
      <c r="J193" s="11">
        <f t="shared" si="254"/>
        <v>14.26788990825688</v>
      </c>
      <c r="K193" s="11">
        <f t="shared" si="254"/>
        <v>12.664495114006515</v>
      </c>
      <c r="L193" s="11">
        <f t="shared" si="254"/>
        <v>11.385065885797951</v>
      </c>
      <c r="M193" s="11">
        <f t="shared" ref="M193:AB193" si="255">M146</f>
        <v>10.340425531914894</v>
      </c>
      <c r="N193" s="11">
        <f t="shared" si="255"/>
        <v>8.7370786516853922</v>
      </c>
      <c r="O193" s="11">
        <f t="shared" si="255"/>
        <v>7.5642023346303509</v>
      </c>
      <c r="P193" s="11">
        <f t="shared" si="255"/>
        <v>6.8913260219341979</v>
      </c>
      <c r="Q193" s="11">
        <f t="shared" si="255"/>
        <v>6.4477611940298507</v>
      </c>
      <c r="R193" s="11">
        <f t="shared" si="255"/>
        <v>5.7123966942148767</v>
      </c>
      <c r="S193" s="11">
        <f t="shared" si="255"/>
        <v>5.1334552102376598</v>
      </c>
      <c r="T193" s="11">
        <f t="shared" si="255"/>
        <v>4.8288907996560617</v>
      </c>
      <c r="U193" s="11">
        <f t="shared" si="255"/>
        <v>4.558441558441559</v>
      </c>
      <c r="V193" s="11">
        <f t="shared" si="255"/>
        <v>4.3166794773251347</v>
      </c>
      <c r="W193" s="11">
        <f t="shared" si="255"/>
        <v>4.0992700729927005</v>
      </c>
      <c r="X193" s="11">
        <f t="shared" si="255"/>
        <v>3.9027102154273798</v>
      </c>
      <c r="Y193" s="11">
        <f t="shared" si="255"/>
        <v>3.7241379310344831</v>
      </c>
      <c r="Z193" s="11">
        <f t="shared" si="255"/>
        <v>3.5611921369689288</v>
      </c>
      <c r="AA193" s="11">
        <f t="shared" si="255"/>
        <v>3.4119076549210212</v>
      </c>
      <c r="AB193" s="11">
        <f t="shared" si="255"/>
        <v>3.2810126582278483</v>
      </c>
      <c r="AC193" s="11">
        <f t="shared" ref="AC193:AG194" si="256">AC146</f>
        <v>3.2011291460832743</v>
      </c>
      <c r="AD193" s="11">
        <f t="shared" si="256"/>
        <v>3.1250430589045819</v>
      </c>
      <c r="AE193" s="11">
        <f t="shared" si="256"/>
        <v>3.0524899057873487</v>
      </c>
      <c r="AF193" s="11">
        <f t="shared" si="256"/>
        <v>2.9832292009207499</v>
      </c>
      <c r="AG193" s="11">
        <f t="shared" si="256"/>
        <v>2.9170418006430872</v>
      </c>
    </row>
    <row r="194" spans="4:33" x14ac:dyDescent="0.2">
      <c r="D194" s="310"/>
      <c r="E194" s="11" t="str">
        <f t="shared" ref="E194:L194" si="257">E147</f>
        <v>Truck 1</v>
      </c>
      <c r="F194" s="11" t="str">
        <f t="shared" si="257"/>
        <v>Truck 1</v>
      </c>
      <c r="G194" s="11" t="str">
        <f t="shared" si="257"/>
        <v>Truck 1</v>
      </c>
      <c r="H194" s="11" t="str">
        <f t="shared" si="257"/>
        <v>Truck 1</v>
      </c>
      <c r="I194" s="11" t="str">
        <f t="shared" si="257"/>
        <v>Truck 1</v>
      </c>
      <c r="J194" s="11" t="str">
        <f t="shared" si="257"/>
        <v>Truck 1</v>
      </c>
      <c r="K194" s="11" t="str">
        <f t="shared" si="257"/>
        <v>Truck 1</v>
      </c>
      <c r="L194" s="11" t="str">
        <f t="shared" si="257"/>
        <v>Truck 1</v>
      </c>
      <c r="M194" s="11" t="str">
        <f t="shared" ref="M194:AB194" si="258">M147</f>
        <v>Truck 1</v>
      </c>
      <c r="N194" s="11" t="str">
        <f t="shared" si="258"/>
        <v>Truck 1</v>
      </c>
      <c r="O194" s="11" t="str">
        <f t="shared" si="258"/>
        <v>Truck 1</v>
      </c>
      <c r="P194" s="11" t="str">
        <f t="shared" si="258"/>
        <v>Truck 2</v>
      </c>
      <c r="Q194" s="11" t="str">
        <f t="shared" si="258"/>
        <v>Truck 2</v>
      </c>
      <c r="R194" s="11" t="str">
        <f t="shared" si="258"/>
        <v>Truck 2</v>
      </c>
      <c r="S194" s="11" t="str">
        <f t="shared" si="258"/>
        <v>Truck 4</v>
      </c>
      <c r="T194" s="11" t="str">
        <f t="shared" si="258"/>
        <v>Truck 4</v>
      </c>
      <c r="U194" s="11" t="str">
        <f t="shared" si="258"/>
        <v>Truck 4</v>
      </c>
      <c r="V194" s="11" t="str">
        <f t="shared" si="258"/>
        <v>Truck 4</v>
      </c>
      <c r="W194" s="11" t="str">
        <f t="shared" si="258"/>
        <v>Truck 4</v>
      </c>
      <c r="X194" s="11" t="str">
        <f t="shared" si="258"/>
        <v>Truck 4</v>
      </c>
      <c r="Y194" s="11" t="str">
        <f t="shared" si="258"/>
        <v>Truck 4</v>
      </c>
      <c r="Z194" s="11" t="str">
        <f t="shared" si="258"/>
        <v>Truck 4</v>
      </c>
      <c r="AA194" s="11" t="str">
        <f t="shared" si="258"/>
        <v>Truck 4</v>
      </c>
      <c r="AB194" s="11" t="str">
        <f t="shared" si="258"/>
        <v>Truck 5</v>
      </c>
      <c r="AC194" s="11" t="str">
        <f t="shared" si="256"/>
        <v>Truck 5</v>
      </c>
      <c r="AD194" s="11" t="str">
        <f t="shared" si="256"/>
        <v>Truck 5</v>
      </c>
      <c r="AE194" s="11" t="str">
        <f t="shared" si="256"/>
        <v>Truck 5</v>
      </c>
      <c r="AF194" s="11" t="str">
        <f t="shared" si="256"/>
        <v>Truck 5</v>
      </c>
      <c r="AG194" s="11" t="str">
        <f t="shared" si="256"/>
        <v>Truck 5</v>
      </c>
    </row>
    <row r="195" spans="4:33" x14ac:dyDescent="0.2">
      <c r="D195" s="308" t="s">
        <v>56</v>
      </c>
      <c r="E195" s="11">
        <f t="shared" ref="E195:L195" si="259">E167</f>
        <v>38.879999999999995</v>
      </c>
      <c r="F195" s="11">
        <f t="shared" si="259"/>
        <v>28.907063197026019</v>
      </c>
      <c r="G195" s="11">
        <f t="shared" si="259"/>
        <v>23.005917159763317</v>
      </c>
      <c r="H195" s="11">
        <f t="shared" si="259"/>
        <v>19.105651105651109</v>
      </c>
      <c r="I195" s="11">
        <f t="shared" si="259"/>
        <v>16.336134453781511</v>
      </c>
      <c r="J195" s="11">
        <f t="shared" si="259"/>
        <v>14.26788990825688</v>
      </c>
      <c r="K195" s="11">
        <f t="shared" si="259"/>
        <v>12.664495114006515</v>
      </c>
      <c r="L195" s="11">
        <f t="shared" si="259"/>
        <v>11.385065885797951</v>
      </c>
      <c r="M195" s="11">
        <f t="shared" ref="M195:AB195" si="260">M167</f>
        <v>10.340425531914894</v>
      </c>
      <c r="N195" s="11">
        <f t="shared" si="260"/>
        <v>8.7370786516853922</v>
      </c>
      <c r="O195" s="11">
        <f t="shared" si="260"/>
        <v>7.5642023346303509</v>
      </c>
      <c r="P195" s="11">
        <f t="shared" si="260"/>
        <v>6.8913260219341979</v>
      </c>
      <c r="Q195" s="11">
        <f t="shared" si="260"/>
        <v>6.4477611940298507</v>
      </c>
      <c r="R195" s="11">
        <f t="shared" si="260"/>
        <v>5.7123966942148767</v>
      </c>
      <c r="S195" s="11">
        <f t="shared" si="260"/>
        <v>5.1275964391691398</v>
      </c>
      <c r="T195" s="11">
        <f t="shared" si="260"/>
        <v>4.6514131897711986</v>
      </c>
      <c r="U195" s="11">
        <f t="shared" si="260"/>
        <v>4.2561576354679804</v>
      </c>
      <c r="V195" s="11">
        <f t="shared" si="260"/>
        <v>3.9228149829738932</v>
      </c>
      <c r="W195" s="11">
        <f t="shared" si="260"/>
        <v>3.6378947368421053</v>
      </c>
      <c r="X195" s="11">
        <f t="shared" si="260"/>
        <v>3.4570323827936202</v>
      </c>
      <c r="Y195" s="11">
        <f t="shared" si="260"/>
        <v>3.3454630495790463</v>
      </c>
      <c r="Z195" s="11">
        <f t="shared" si="260"/>
        <v>3.2435001800504146</v>
      </c>
      <c r="AA195" s="11">
        <f t="shared" si="260"/>
        <v>3.1648629655657068</v>
      </c>
      <c r="AB195" s="11">
        <f t="shared" si="260"/>
        <v>3.0899485420240143</v>
      </c>
      <c r="AC195" s="11">
        <f t="shared" ref="AC195:AG196" si="261">AC167</f>
        <v>3.0184986595174266</v>
      </c>
      <c r="AD195" s="11">
        <f t="shared" si="261"/>
        <v>2.9502784146740915</v>
      </c>
      <c r="AE195" s="11">
        <f t="shared" si="261"/>
        <v>2.8850736707238953</v>
      </c>
      <c r="AF195" s="11">
        <f t="shared" si="261"/>
        <v>2.822688812284551</v>
      </c>
      <c r="AG195" s="11">
        <f t="shared" si="261"/>
        <v>2.762944785276074</v>
      </c>
    </row>
    <row r="196" spans="4:33" x14ac:dyDescent="0.2">
      <c r="D196" s="308"/>
      <c r="E196" s="11" t="str">
        <f t="shared" ref="E196:L196" si="262">E168</f>
        <v>Truck 9</v>
      </c>
      <c r="F196" s="11" t="str">
        <f t="shared" si="262"/>
        <v>Truck 9</v>
      </c>
      <c r="G196" s="11" t="str">
        <f t="shared" si="262"/>
        <v>Truck 9</v>
      </c>
      <c r="H196" s="11" t="str">
        <f t="shared" si="262"/>
        <v>Truck 9</v>
      </c>
      <c r="I196" s="11" t="str">
        <f t="shared" si="262"/>
        <v>Truck 9</v>
      </c>
      <c r="J196" s="11" t="str">
        <f t="shared" si="262"/>
        <v>Truck 9</v>
      </c>
      <c r="K196" s="11" t="str">
        <f t="shared" si="262"/>
        <v>Truck 9</v>
      </c>
      <c r="L196" s="11" t="str">
        <f t="shared" si="262"/>
        <v>Truck 9</v>
      </c>
      <c r="M196" s="11" t="str">
        <f t="shared" ref="M196:AB196" si="263">M168</f>
        <v>Truck 9</v>
      </c>
      <c r="N196" s="11" t="str">
        <f t="shared" si="263"/>
        <v>Truck 9</v>
      </c>
      <c r="O196" s="11" t="str">
        <f t="shared" si="263"/>
        <v>Truck 9</v>
      </c>
      <c r="P196" s="11" t="str">
        <f t="shared" si="263"/>
        <v>Truck 10</v>
      </c>
      <c r="Q196" s="11" t="str">
        <f t="shared" si="263"/>
        <v>Truck 10</v>
      </c>
      <c r="R196" s="11" t="str">
        <f t="shared" si="263"/>
        <v>Truck 10</v>
      </c>
      <c r="S196" s="11" t="str">
        <f t="shared" si="263"/>
        <v>Truck 10</v>
      </c>
      <c r="T196" s="11" t="str">
        <f t="shared" si="263"/>
        <v>Truck 10</v>
      </c>
      <c r="U196" s="11" t="str">
        <f t="shared" si="263"/>
        <v>Truck 10</v>
      </c>
      <c r="V196" s="11" t="str">
        <f t="shared" si="263"/>
        <v>Truck 10</v>
      </c>
      <c r="W196" s="11" t="str">
        <f t="shared" si="263"/>
        <v>Truck 10</v>
      </c>
      <c r="X196" s="11" t="str">
        <f t="shared" si="263"/>
        <v>Truck 16</v>
      </c>
      <c r="Y196" s="11" t="str">
        <f t="shared" si="263"/>
        <v>Truck 16</v>
      </c>
      <c r="Z196" s="11" t="str">
        <f t="shared" si="263"/>
        <v>Truck 11</v>
      </c>
      <c r="AA196" s="11" t="str">
        <f t="shared" si="263"/>
        <v>Truck 11</v>
      </c>
      <c r="AB196" s="11" t="str">
        <f t="shared" si="263"/>
        <v>Truck 11</v>
      </c>
      <c r="AC196" s="11" t="str">
        <f t="shared" si="261"/>
        <v>Truck 11</v>
      </c>
      <c r="AD196" s="11" t="str">
        <f t="shared" si="261"/>
        <v>Truck 11</v>
      </c>
      <c r="AE196" s="11" t="str">
        <f t="shared" si="261"/>
        <v>Truck 11</v>
      </c>
      <c r="AF196" s="11" t="str">
        <f t="shared" si="261"/>
        <v>Truck 11</v>
      </c>
      <c r="AG196" s="11" t="str">
        <f t="shared" si="261"/>
        <v>Truck 11</v>
      </c>
    </row>
    <row r="197" spans="4:33" x14ac:dyDescent="0.2">
      <c r="D197" s="308" t="s">
        <v>57</v>
      </c>
      <c r="E197" s="11">
        <f t="shared" ref="E197:L197" si="264">E182</f>
        <v>36.935999999999993</v>
      </c>
      <c r="F197" s="11">
        <f t="shared" si="264"/>
        <v>27.461710037174718</v>
      </c>
      <c r="G197" s="11">
        <f t="shared" si="264"/>
        <v>21.855621301775148</v>
      </c>
      <c r="H197" s="11">
        <f t="shared" si="264"/>
        <v>18.150368550368551</v>
      </c>
      <c r="I197" s="11">
        <f t="shared" si="264"/>
        <v>15.519327731092437</v>
      </c>
      <c r="J197" s="11">
        <f t="shared" si="264"/>
        <v>13.554495412844036</v>
      </c>
      <c r="K197" s="11">
        <f t="shared" si="264"/>
        <v>12.031270358306189</v>
      </c>
      <c r="L197" s="11">
        <f t="shared" si="264"/>
        <v>10.815812591508053</v>
      </c>
      <c r="M197" s="11">
        <f t="shared" ref="M197:AB197" si="265">M182</f>
        <v>9.823404255319149</v>
      </c>
      <c r="N197" s="11">
        <f t="shared" si="265"/>
        <v>8.3002247191011218</v>
      </c>
      <c r="O197" s="11">
        <f t="shared" si="265"/>
        <v>7.1859922178988329</v>
      </c>
      <c r="P197" s="11">
        <f t="shared" si="265"/>
        <v>6.3355060034305328</v>
      </c>
      <c r="Q197" s="11">
        <f t="shared" si="265"/>
        <v>5.6650306748466264</v>
      </c>
      <c r="R197" s="11">
        <f t="shared" si="265"/>
        <v>4.6754430379746834</v>
      </c>
      <c r="S197" s="11">
        <f t="shared" si="265"/>
        <v>4.1305637982195851</v>
      </c>
      <c r="T197" s="11">
        <f t="shared" si="265"/>
        <v>3.7469717362045762</v>
      </c>
      <c r="U197" s="11">
        <f t="shared" si="265"/>
        <v>3.4285714285714288</v>
      </c>
      <c r="V197" s="11">
        <f t="shared" si="265"/>
        <v>3.2244434744652986</v>
      </c>
      <c r="W197" s="11">
        <f t="shared" si="265"/>
        <v>3.1301694915254235</v>
      </c>
      <c r="X197" s="11">
        <f t="shared" si="265"/>
        <v>3.0412515438452035</v>
      </c>
      <c r="Y197" s="11">
        <f t="shared" si="265"/>
        <v>2.9572457966373098</v>
      </c>
      <c r="Z197" s="11">
        <f t="shared" si="265"/>
        <v>2.8861409719987128</v>
      </c>
      <c r="AA197" s="11">
        <f t="shared" si="265"/>
        <v>2.8234382871536527</v>
      </c>
      <c r="AB197" s="11">
        <f t="shared" si="265"/>
        <v>2.7634021571648693</v>
      </c>
      <c r="AC197" s="11">
        <f t="shared" ref="AC197:AG198" si="266">AC182</f>
        <v>2.7058660229330114</v>
      </c>
      <c r="AD197" s="11">
        <f t="shared" si="266"/>
        <v>2.6535605883726365</v>
      </c>
      <c r="AE197" s="11">
        <f t="shared" si="266"/>
        <v>2.6114889705882351</v>
      </c>
      <c r="AF197" s="11">
        <f t="shared" si="266"/>
        <v>2.5707306039357611</v>
      </c>
      <c r="AG197" s="11">
        <f t="shared" si="266"/>
        <v>2.5312249443207131</v>
      </c>
    </row>
    <row r="198" spans="4:33" x14ac:dyDescent="0.2">
      <c r="D198" s="308"/>
      <c r="E198" s="11" t="str">
        <f t="shared" ref="E198:L198" si="267">E183</f>
        <v>Truck 20</v>
      </c>
      <c r="F198" s="11" t="str">
        <f t="shared" si="267"/>
        <v>Truck 20</v>
      </c>
      <c r="G198" s="11" t="str">
        <f t="shared" si="267"/>
        <v>Truck 20</v>
      </c>
      <c r="H198" s="11" t="str">
        <f t="shared" si="267"/>
        <v>Truck 20</v>
      </c>
      <c r="I198" s="11" t="str">
        <f t="shared" si="267"/>
        <v>Truck 20</v>
      </c>
      <c r="J198" s="11" t="str">
        <f t="shared" si="267"/>
        <v>Truck 20</v>
      </c>
      <c r="K198" s="11" t="str">
        <f t="shared" si="267"/>
        <v>Truck 20</v>
      </c>
      <c r="L198" s="11" t="str">
        <f t="shared" si="267"/>
        <v>Truck 20</v>
      </c>
      <c r="M198" s="11" t="str">
        <f t="shared" ref="M198:AB198" si="268">M183</f>
        <v>Truck 20</v>
      </c>
      <c r="N198" s="11" t="str">
        <f t="shared" si="268"/>
        <v>Truck 20</v>
      </c>
      <c r="O198" s="11" t="str">
        <f t="shared" si="268"/>
        <v>Truck 20</v>
      </c>
      <c r="P198" s="11" t="str">
        <f t="shared" si="268"/>
        <v>Truck 20</v>
      </c>
      <c r="Q198" s="11" t="str">
        <f t="shared" si="268"/>
        <v>Truck 20</v>
      </c>
      <c r="R198" s="11" t="str">
        <f t="shared" si="268"/>
        <v>Truck 20</v>
      </c>
      <c r="S198" s="11" t="str">
        <f t="shared" si="268"/>
        <v>Truck 19</v>
      </c>
      <c r="T198" s="11" t="str">
        <f t="shared" si="268"/>
        <v>Truck 19</v>
      </c>
      <c r="U198" s="11" t="str">
        <f t="shared" si="268"/>
        <v>Truck 19</v>
      </c>
      <c r="V198" s="11" t="str">
        <f t="shared" si="268"/>
        <v>Truck 20</v>
      </c>
      <c r="W198" s="11" t="str">
        <f t="shared" si="268"/>
        <v>Truck 20</v>
      </c>
      <c r="X198" s="11" t="str">
        <f t="shared" si="268"/>
        <v>Truck 20</v>
      </c>
      <c r="Y198" s="11" t="str">
        <f t="shared" si="268"/>
        <v>Truck 20</v>
      </c>
      <c r="Z198" s="11" t="str">
        <f t="shared" si="268"/>
        <v>Truck 20</v>
      </c>
      <c r="AA198" s="11" t="str">
        <f t="shared" si="268"/>
        <v>Truck 20</v>
      </c>
      <c r="AB198" s="11" t="str">
        <f t="shared" si="268"/>
        <v>Truck 20</v>
      </c>
      <c r="AC198" s="11" t="str">
        <f t="shared" si="266"/>
        <v>Truck 20</v>
      </c>
      <c r="AD198" s="11" t="str">
        <f t="shared" si="266"/>
        <v>Truck 23</v>
      </c>
      <c r="AE198" s="11" t="str">
        <f t="shared" si="266"/>
        <v>Truck 23</v>
      </c>
      <c r="AF198" s="11" t="str">
        <f t="shared" si="266"/>
        <v>Truck 23</v>
      </c>
      <c r="AG198" s="11" t="str">
        <f t="shared" si="266"/>
        <v>Truck 23</v>
      </c>
    </row>
  </sheetData>
  <mergeCells count="39">
    <mergeCell ref="C12:D12"/>
    <mergeCell ref="C13:D13"/>
    <mergeCell ref="C26:D26"/>
    <mergeCell ref="C27:D27"/>
    <mergeCell ref="C29:D29"/>
    <mergeCell ref="C28:D28"/>
    <mergeCell ref="C14:D14"/>
    <mergeCell ref="C15:D15"/>
    <mergeCell ref="C16:D16"/>
    <mergeCell ref="C17:D17"/>
    <mergeCell ref="C18:D18"/>
    <mergeCell ref="C19:D19"/>
    <mergeCell ref="C22:D22"/>
    <mergeCell ref="C23:D23"/>
    <mergeCell ref="C24:D24"/>
    <mergeCell ref="C20:D20"/>
    <mergeCell ref="D197:D198"/>
    <mergeCell ref="D70:M70"/>
    <mergeCell ref="D83:M83"/>
    <mergeCell ref="D103:M103"/>
    <mergeCell ref="D130:D131"/>
    <mergeCell ref="D132:D133"/>
    <mergeCell ref="D134:D135"/>
    <mergeCell ref="D172:M172"/>
    <mergeCell ref="C147:D147"/>
    <mergeCell ref="D137:M137"/>
    <mergeCell ref="D193:D194"/>
    <mergeCell ref="C21:D21"/>
    <mergeCell ref="D195:D196"/>
    <mergeCell ref="C30:D30"/>
    <mergeCell ref="C31:D31"/>
    <mergeCell ref="C32:D32"/>
    <mergeCell ref="D189:N189"/>
    <mergeCell ref="D150:M150"/>
    <mergeCell ref="C183:D183"/>
    <mergeCell ref="D191:D192"/>
    <mergeCell ref="D128:D129"/>
    <mergeCell ref="C168:D168"/>
    <mergeCell ref="C25:D25"/>
  </mergeCells>
  <conditionalFormatting sqref="E85:AG93 E95:AG97">
    <cfRule type="cellIs" dxfId="309" priority="221" operator="equal">
      <formula>E$12</formula>
    </cfRule>
  </conditionalFormatting>
  <conditionalFormatting sqref="E105:AG110">
    <cfRule type="cellIs" dxfId="308" priority="203" operator="equal">
      <formula>E$10</formula>
    </cfRule>
  </conditionalFormatting>
  <conditionalFormatting sqref="E105:AG110">
    <cfRule type="cellIs" dxfId="307" priority="185" operator="equal">
      <formula>E$12</formula>
    </cfRule>
  </conditionalFormatting>
  <conditionalFormatting sqref="E73:AG75">
    <cfRule type="cellIs" dxfId="306" priority="184" operator="equal">
      <formula>E$12</formula>
    </cfRule>
  </conditionalFormatting>
  <conditionalFormatting sqref="E72:L76 M72:AG77 E85:AG93 E95:AG97 E105:AG110">
    <cfRule type="cellIs" dxfId="305" priority="183" operator="equal">
      <formula>E$12</formula>
    </cfRule>
    <cfRule type="cellIs" dxfId="304" priority="453" operator="equal">
      <formula>E$29</formula>
    </cfRule>
    <cfRule type="cellIs" dxfId="303" priority="454" operator="equal">
      <formula>E$28</formula>
    </cfRule>
    <cfRule type="cellIs" dxfId="302" priority="455" operator="equal">
      <formula>E$27</formula>
    </cfRule>
    <cfRule type="cellIs" dxfId="301" priority="456" operator="equal">
      <formula>E$26</formula>
    </cfRule>
    <cfRule type="cellIs" dxfId="300" priority="457" operator="equal">
      <formula>E$25</formula>
    </cfRule>
    <cfRule type="cellIs" dxfId="299" priority="458" operator="equal">
      <formula>E$24</formula>
    </cfRule>
    <cfRule type="cellIs" dxfId="298" priority="459" operator="equal">
      <formula>E$23</formula>
    </cfRule>
    <cfRule type="cellIs" dxfId="297" priority="460" operator="equal">
      <formula>E$22</formula>
    </cfRule>
    <cfRule type="cellIs" dxfId="296" priority="461" operator="equal">
      <formula>E$21</formula>
    </cfRule>
    <cfRule type="cellIs" dxfId="295" priority="462" operator="equal">
      <formula>E$20</formula>
    </cfRule>
    <cfRule type="cellIs" dxfId="294" priority="463" operator="equal">
      <formula>E$19</formula>
    </cfRule>
    <cfRule type="cellIs" dxfId="293" priority="464" operator="equal">
      <formula>E$18</formula>
    </cfRule>
    <cfRule type="cellIs" dxfId="292" priority="465" operator="equal">
      <formula>E$17</formula>
    </cfRule>
    <cfRule type="cellIs" dxfId="291" priority="466" operator="equal">
      <formula>E$16</formula>
    </cfRule>
    <cfRule type="cellIs" dxfId="290" priority="467" operator="equal">
      <formula>E$15</formula>
    </cfRule>
    <cfRule type="cellIs" dxfId="289" priority="468" operator="equal">
      <formula>E$14</formula>
    </cfRule>
    <cfRule type="cellIs" dxfId="288" priority="469" operator="equal">
      <formula>E$13</formula>
    </cfRule>
  </conditionalFormatting>
  <conditionalFormatting sqref="E76:AG76">
    <cfRule type="cellIs" dxfId="287" priority="182" operator="equal">
      <formula>E$12</formula>
    </cfRule>
  </conditionalFormatting>
  <pageMargins left="0.7" right="0.7" top="0.75" bottom="0.75" header="0.3" footer="0.3"/>
  <pageSetup scale="74" fitToHeight="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B120"/>
  <sheetViews>
    <sheetView zoomScale="80" zoomScaleNormal="80" workbookViewId="0"/>
  </sheetViews>
  <sheetFormatPr defaultRowHeight="12.75" x14ac:dyDescent="0.2"/>
  <cols>
    <col min="2" max="2" width="6.85546875" customWidth="1"/>
    <col min="4" max="12" width="11.85546875" customWidth="1"/>
    <col min="18" max="18" width="9.5703125" customWidth="1"/>
  </cols>
  <sheetData>
    <row r="1" spans="1:105" ht="14.25" customHeight="1" x14ac:dyDescent="0.2">
      <c r="C1" s="96"/>
      <c r="D1" s="96"/>
      <c r="E1" s="96"/>
      <c r="F1" s="96"/>
      <c r="G1" s="96"/>
      <c r="H1" s="96"/>
      <c r="I1" s="96"/>
      <c r="J1" s="96"/>
      <c r="K1" s="96"/>
      <c r="L1" s="96"/>
      <c r="M1" s="96"/>
      <c r="N1" s="96"/>
      <c r="O1" s="96"/>
      <c r="P1" s="96"/>
      <c r="Q1" s="7"/>
      <c r="R1" s="7"/>
      <c r="AM1" s="96"/>
      <c r="AN1" s="96"/>
      <c r="AO1" s="96"/>
      <c r="AP1" s="96"/>
      <c r="AQ1" s="96"/>
      <c r="AR1" s="96"/>
      <c r="AS1" s="96"/>
      <c r="AT1" s="96"/>
      <c r="AU1" s="96"/>
      <c r="AV1" s="96"/>
      <c r="AW1" s="96"/>
      <c r="AX1" s="96"/>
      <c r="AY1" s="96"/>
      <c r="AZ1" s="96"/>
      <c r="BA1" s="108"/>
      <c r="BB1" s="108"/>
      <c r="BC1" s="108"/>
      <c r="BD1" s="108"/>
      <c r="BE1" s="108"/>
      <c r="BF1" s="108"/>
      <c r="BG1" s="108"/>
      <c r="BH1" s="108"/>
      <c r="BI1" s="108"/>
      <c r="BJ1" s="108"/>
      <c r="BK1" s="108"/>
      <c r="BL1" s="108"/>
      <c r="BM1" s="108"/>
      <c r="BN1" s="108"/>
      <c r="BO1" s="108"/>
      <c r="BP1" s="108"/>
      <c r="BQ1" s="108"/>
      <c r="BR1" s="108"/>
      <c r="BS1" s="108"/>
      <c r="BT1" s="108"/>
      <c r="BU1" s="108"/>
      <c r="BV1" s="108"/>
      <c r="BW1" s="96"/>
      <c r="BX1" s="96"/>
      <c r="BY1" s="96"/>
      <c r="BZ1" s="96"/>
      <c r="CA1" s="96"/>
      <c r="CB1" s="96"/>
      <c r="CC1" s="96"/>
      <c r="CD1" s="96"/>
      <c r="CE1" s="96"/>
      <c r="CF1" s="96"/>
      <c r="CG1" s="96"/>
      <c r="CH1" s="96"/>
      <c r="CI1" s="96"/>
      <c r="CJ1" s="96"/>
      <c r="CK1" s="108"/>
      <c r="CL1" s="108"/>
      <c r="CM1" s="108"/>
    </row>
    <row r="2" spans="1:105" ht="19.5" x14ac:dyDescent="0.2">
      <c r="A2" s="8"/>
      <c r="B2" s="8" t="s">
        <v>104</v>
      </c>
      <c r="M2" s="71"/>
      <c r="N2" s="71"/>
      <c r="AM2" s="96"/>
      <c r="AN2" s="96"/>
      <c r="AO2" s="96"/>
      <c r="AP2" s="96"/>
      <c r="AQ2" s="96"/>
      <c r="AR2" s="96"/>
      <c r="AS2" s="96"/>
      <c r="AT2" s="96"/>
      <c r="AU2" s="96"/>
      <c r="AV2" s="96"/>
      <c r="AW2" s="96"/>
      <c r="AX2" s="96"/>
      <c r="AY2" s="96"/>
      <c r="AZ2" s="96"/>
      <c r="BA2" s="108"/>
      <c r="BB2" s="108"/>
      <c r="BC2" s="108"/>
      <c r="BD2" s="108"/>
      <c r="BE2" s="108"/>
      <c r="BF2" s="108"/>
      <c r="BG2" s="108"/>
      <c r="BH2" s="108"/>
      <c r="BI2" s="108"/>
      <c r="BJ2" s="108"/>
      <c r="BK2" s="108"/>
      <c r="BL2" s="108"/>
      <c r="BM2" s="108"/>
      <c r="BN2" s="108"/>
      <c r="BO2" s="108"/>
      <c r="BP2" s="108"/>
      <c r="BQ2" s="108"/>
      <c r="BR2" s="108"/>
      <c r="BS2" s="108"/>
      <c r="BT2" s="108"/>
      <c r="BU2" s="108"/>
      <c r="BV2" s="108"/>
      <c r="BW2" s="96"/>
      <c r="BX2" s="96"/>
      <c r="BY2" s="96"/>
      <c r="BZ2" s="96"/>
      <c r="CA2" s="96"/>
      <c r="CB2" s="96"/>
      <c r="CC2" s="96"/>
      <c r="CD2" s="96"/>
      <c r="CE2" s="96"/>
      <c r="CF2" s="96"/>
      <c r="CG2" s="96"/>
      <c r="CH2" s="96"/>
      <c r="CI2" s="96"/>
      <c r="CJ2" s="96"/>
      <c r="CK2" s="108"/>
      <c r="CL2" s="108"/>
      <c r="CM2" s="108"/>
    </row>
    <row r="3" spans="1:105" x14ac:dyDescent="0.2">
      <c r="C3" s="8"/>
      <c r="D3" t="s">
        <v>52</v>
      </c>
      <c r="M3" s="71"/>
      <c r="N3" s="71"/>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c r="BM3" s="108"/>
      <c r="BN3" s="108"/>
      <c r="BO3" s="108"/>
      <c r="BP3" s="108"/>
      <c r="BQ3" s="108"/>
      <c r="BR3" s="108"/>
      <c r="BS3" s="108"/>
      <c r="BT3" s="108"/>
      <c r="BU3" s="108"/>
      <c r="BV3" s="108"/>
      <c r="BW3" s="108"/>
      <c r="BX3" s="108"/>
      <c r="BY3" s="108"/>
      <c r="BZ3" s="108"/>
      <c r="CA3" s="108"/>
      <c r="CB3" s="108"/>
      <c r="CC3" s="108"/>
      <c r="CD3" s="108"/>
      <c r="CE3" s="108"/>
      <c r="CF3" s="108"/>
      <c r="CG3" s="108"/>
      <c r="CH3" s="108"/>
      <c r="CI3" s="108"/>
      <c r="CJ3" s="108"/>
      <c r="CK3" s="108"/>
      <c r="CL3" s="108"/>
      <c r="CM3" s="108"/>
    </row>
    <row r="4" spans="1:105" x14ac:dyDescent="0.2">
      <c r="C4" s="8"/>
      <c r="D4" t="s">
        <v>53</v>
      </c>
      <c r="M4" s="71"/>
      <c r="N4" s="71"/>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c r="BP4" s="108"/>
      <c r="BQ4" s="108"/>
      <c r="BR4" s="108"/>
      <c r="BS4" s="108"/>
      <c r="BT4" s="108"/>
      <c r="BU4" s="108"/>
      <c r="BV4" s="108"/>
      <c r="BW4" s="108"/>
      <c r="BX4" s="108"/>
      <c r="BY4" s="108"/>
      <c r="BZ4" s="108"/>
      <c r="CA4" s="108"/>
      <c r="CB4" s="108"/>
      <c r="CC4" s="108"/>
      <c r="CD4" s="108"/>
      <c r="CE4" s="108"/>
      <c r="CF4" s="108"/>
      <c r="CG4" s="108"/>
      <c r="CH4" s="108"/>
      <c r="CI4" s="108"/>
      <c r="CJ4" s="108"/>
      <c r="CK4" s="108"/>
      <c r="CL4" s="108"/>
      <c r="CM4" s="108"/>
    </row>
    <row r="5" spans="1:105" x14ac:dyDescent="0.2">
      <c r="M5" s="71"/>
      <c r="N5" s="71"/>
    </row>
    <row r="6" spans="1:105" x14ac:dyDescent="0.2">
      <c r="C6" s="6" t="s">
        <v>42</v>
      </c>
      <c r="M6" s="71"/>
      <c r="N6" s="71"/>
    </row>
    <row r="7" spans="1:105" x14ac:dyDescent="0.2">
      <c r="D7" s="1" t="s">
        <v>103</v>
      </c>
      <c r="E7" s="1"/>
      <c r="F7" s="71">
        <v>1.75</v>
      </c>
      <c r="G7" s="1"/>
      <c r="H7" s="1"/>
      <c r="I7" s="1"/>
      <c r="J7" s="1"/>
      <c r="K7" s="1"/>
      <c r="L7" s="1"/>
      <c r="M7" s="71"/>
    </row>
    <row r="8" spans="1:105" x14ac:dyDescent="0.2">
      <c r="AM8" s="102"/>
      <c r="AN8" s="102"/>
      <c r="AO8" s="102"/>
      <c r="AP8" s="102"/>
      <c r="AQ8" s="102"/>
      <c r="AR8" s="102"/>
      <c r="AS8" s="102"/>
      <c r="AT8" s="102"/>
      <c r="AU8" s="102"/>
      <c r="AV8" s="102"/>
      <c r="AW8" s="102"/>
      <c r="AX8" s="102"/>
      <c r="AY8" s="102"/>
      <c r="AZ8" s="102"/>
      <c r="BA8" s="102"/>
      <c r="BB8" s="102"/>
      <c r="BC8" s="102"/>
      <c r="BD8" s="102"/>
      <c r="BE8" s="102"/>
      <c r="BF8" s="102"/>
      <c r="BG8" s="102"/>
      <c r="BH8" s="102"/>
      <c r="BI8" s="102"/>
      <c r="BJ8" s="102"/>
      <c r="BK8" s="102"/>
      <c r="BL8" s="102"/>
      <c r="BM8" s="102"/>
      <c r="BN8" s="102"/>
      <c r="BO8" s="102"/>
      <c r="BP8" s="102"/>
      <c r="BQ8" s="102"/>
      <c r="BR8" s="102"/>
      <c r="BS8" s="102"/>
      <c r="BT8" s="102"/>
      <c r="BU8" s="102"/>
      <c r="BV8" s="102"/>
      <c r="BW8" s="102"/>
      <c r="BX8" s="102"/>
      <c r="BY8" s="102"/>
      <c r="BZ8" s="102"/>
      <c r="CA8" s="102"/>
      <c r="CB8" s="102"/>
      <c r="CC8" s="102"/>
      <c r="CD8" s="102"/>
      <c r="CE8" s="102"/>
      <c r="CF8" s="102"/>
      <c r="CG8" s="102"/>
      <c r="CH8" s="102"/>
      <c r="CI8" s="102"/>
      <c r="CJ8" s="102"/>
      <c r="CK8" s="102"/>
      <c r="CL8" s="102"/>
      <c r="CM8" s="102"/>
      <c r="CN8" s="102"/>
      <c r="CO8" s="102"/>
      <c r="CP8" s="102"/>
      <c r="CQ8" s="102"/>
      <c r="CR8" s="102"/>
      <c r="CS8" s="102"/>
      <c r="CT8" s="102"/>
      <c r="CU8" s="102"/>
      <c r="CV8" s="102"/>
      <c r="CW8" s="102"/>
      <c r="CX8" s="102"/>
      <c r="CY8" s="102"/>
      <c r="CZ8" s="102"/>
      <c r="DA8" s="102"/>
    </row>
    <row r="9" spans="1:105" x14ac:dyDescent="0.2">
      <c r="D9" s="6" t="s">
        <v>63</v>
      </c>
      <c r="E9" s="14">
        <f t="shared" ref="E9:H9" si="0">E11*$F$7+10/12</f>
        <v>0.83333333333333337</v>
      </c>
      <c r="F9" s="14">
        <f t="shared" si="0"/>
        <v>1.2708333333333335</v>
      </c>
      <c r="G9" s="14">
        <f t="shared" si="0"/>
        <v>1.7083333333333335</v>
      </c>
      <c r="H9" s="14">
        <f t="shared" si="0"/>
        <v>2.1458333333333335</v>
      </c>
      <c r="I9" s="14">
        <f t="shared" ref="I9:AG9" si="1">I11*$F$7+10/12</f>
        <v>2.5833333333333335</v>
      </c>
      <c r="J9" s="14">
        <f t="shared" si="1"/>
        <v>3.0208333333333335</v>
      </c>
      <c r="K9" s="14">
        <f t="shared" si="1"/>
        <v>3.4583333333333335</v>
      </c>
      <c r="L9" s="14">
        <f t="shared" si="1"/>
        <v>3.8958333333333335</v>
      </c>
      <c r="M9" s="14">
        <f t="shared" si="1"/>
        <v>4.333333333333333</v>
      </c>
      <c r="N9" s="14">
        <f t="shared" si="1"/>
        <v>5.208333333333333</v>
      </c>
      <c r="O9" s="14">
        <f t="shared" si="1"/>
        <v>6.083333333333333</v>
      </c>
      <c r="P9" s="14">
        <f t="shared" si="1"/>
        <v>6.958333333333333</v>
      </c>
      <c r="Q9" s="14">
        <f t="shared" si="1"/>
        <v>7.833333333333333</v>
      </c>
      <c r="R9" s="14">
        <f t="shared" si="1"/>
        <v>9.5833333333333339</v>
      </c>
      <c r="S9" s="14">
        <f t="shared" si="1"/>
        <v>11.333333333333334</v>
      </c>
      <c r="T9" s="14">
        <f t="shared" si="1"/>
        <v>13.083333333333334</v>
      </c>
      <c r="U9" s="14">
        <f t="shared" si="1"/>
        <v>14.833333333333334</v>
      </c>
      <c r="V9" s="14">
        <f t="shared" si="1"/>
        <v>16.583333333333332</v>
      </c>
      <c r="W9" s="14">
        <f t="shared" si="1"/>
        <v>18.333333333333332</v>
      </c>
      <c r="X9" s="14">
        <f t="shared" si="1"/>
        <v>20.083333333333332</v>
      </c>
      <c r="Y9" s="14">
        <f t="shared" si="1"/>
        <v>21.833333333333332</v>
      </c>
      <c r="Z9" s="14">
        <f t="shared" si="1"/>
        <v>23.583333333333332</v>
      </c>
      <c r="AA9" s="14">
        <f t="shared" si="1"/>
        <v>25.333333333333332</v>
      </c>
      <c r="AB9" s="14">
        <f t="shared" si="1"/>
        <v>27.083333333333332</v>
      </c>
      <c r="AC9" s="14">
        <f t="shared" si="1"/>
        <v>28.833333333333332</v>
      </c>
      <c r="AD9" s="14">
        <f t="shared" si="1"/>
        <v>30.583333333333332</v>
      </c>
      <c r="AE9" s="14">
        <f t="shared" si="1"/>
        <v>32.333333333333336</v>
      </c>
      <c r="AF9" s="14">
        <f t="shared" si="1"/>
        <v>34.083333333333336</v>
      </c>
      <c r="AG9" s="14">
        <f t="shared" si="1"/>
        <v>35.833333333333336</v>
      </c>
      <c r="AM9" s="102"/>
      <c r="AN9" s="105"/>
      <c r="AO9" s="105"/>
      <c r="AP9" s="105"/>
      <c r="AQ9" s="105"/>
      <c r="AR9" s="105"/>
      <c r="AS9" s="105"/>
      <c r="AT9" s="105"/>
      <c r="AU9" s="105"/>
      <c r="AV9" s="105"/>
      <c r="AW9" s="102"/>
      <c r="AX9" s="102"/>
      <c r="AY9" s="102"/>
      <c r="AZ9" s="102"/>
      <c r="BA9" s="102"/>
      <c r="BB9" s="102"/>
      <c r="BC9" s="102"/>
      <c r="BD9" s="102"/>
      <c r="BE9" s="102"/>
      <c r="BF9" s="102"/>
      <c r="BG9" s="102"/>
      <c r="BH9" s="102"/>
      <c r="BI9" s="102"/>
      <c r="BJ9" s="102"/>
      <c r="BK9" s="102"/>
      <c r="BL9" s="102"/>
      <c r="BM9" s="102"/>
      <c r="BN9" s="102"/>
      <c r="BO9" s="102"/>
      <c r="BP9" s="102"/>
      <c r="BQ9" s="102"/>
      <c r="BR9" s="102"/>
      <c r="BS9" s="102"/>
      <c r="BT9" s="102"/>
      <c r="BU9" s="102"/>
      <c r="BV9" s="102"/>
      <c r="BW9" s="102"/>
      <c r="BX9" s="105"/>
      <c r="BY9" s="105"/>
      <c r="BZ9" s="105"/>
      <c r="CA9" s="105"/>
      <c r="CB9" s="105"/>
      <c r="CC9" s="105"/>
      <c r="CD9" s="105"/>
      <c r="CE9" s="105"/>
      <c r="CF9" s="105"/>
      <c r="CG9" s="102"/>
      <c r="CH9" s="102"/>
      <c r="CI9" s="102"/>
      <c r="CJ9" s="102"/>
      <c r="CK9" s="102"/>
      <c r="CL9" s="102"/>
      <c r="CM9" s="102"/>
      <c r="CN9" s="102"/>
      <c r="CO9" s="102"/>
      <c r="CP9" s="102"/>
      <c r="CQ9" s="102"/>
      <c r="CR9" s="102"/>
      <c r="CS9" s="102"/>
      <c r="CT9" s="102"/>
      <c r="CU9" s="102"/>
      <c r="CV9" s="102"/>
      <c r="CW9" s="102"/>
      <c r="CX9" s="102"/>
      <c r="CY9" s="102"/>
      <c r="CZ9" s="102"/>
      <c r="DA9" s="102"/>
    </row>
    <row r="10" spans="1:105" x14ac:dyDescent="0.2">
      <c r="AL10" s="7"/>
      <c r="AM10" s="102"/>
      <c r="AN10" s="102"/>
      <c r="AO10" s="102"/>
      <c r="AP10" s="102"/>
      <c r="AQ10" s="102"/>
      <c r="AR10" s="102"/>
      <c r="AS10" s="102"/>
      <c r="AT10" s="102"/>
      <c r="AU10" s="102"/>
      <c r="AV10" s="102"/>
      <c r="AW10" s="102"/>
      <c r="AX10" s="102"/>
      <c r="AY10" s="102"/>
      <c r="AZ10" s="102"/>
      <c r="BA10" s="102"/>
      <c r="BB10" s="102"/>
      <c r="BC10" s="102"/>
      <c r="BD10" s="102"/>
      <c r="BE10" s="102"/>
      <c r="BF10" s="102"/>
      <c r="BG10" s="102"/>
      <c r="BH10" s="102"/>
      <c r="BI10" s="102"/>
      <c r="BJ10" s="102"/>
      <c r="BK10" s="102"/>
      <c r="BL10" s="102"/>
      <c r="BM10" s="102"/>
      <c r="BN10" s="102"/>
      <c r="BO10" s="102"/>
      <c r="BP10" s="102"/>
      <c r="BQ10" s="102"/>
      <c r="BR10" s="102"/>
      <c r="BS10" s="102"/>
      <c r="BT10" s="102"/>
      <c r="BU10" s="102"/>
      <c r="BV10" s="102"/>
      <c r="BW10" s="102"/>
      <c r="BX10" s="102"/>
      <c r="BY10" s="102"/>
      <c r="BZ10" s="102"/>
      <c r="CA10" s="102"/>
      <c r="CB10" s="102"/>
      <c r="CC10" s="102"/>
      <c r="CD10" s="102"/>
      <c r="CE10" s="102"/>
      <c r="CF10" s="102"/>
      <c r="CG10" s="102"/>
      <c r="CH10" s="102"/>
      <c r="CI10" s="102"/>
      <c r="CJ10" s="102"/>
      <c r="CK10" s="102"/>
      <c r="CL10" s="102"/>
      <c r="CM10" s="102"/>
      <c r="CN10" s="102"/>
      <c r="CO10" s="102"/>
      <c r="CP10" s="102"/>
      <c r="CQ10" s="102"/>
      <c r="CR10" s="102"/>
      <c r="CS10" s="102"/>
      <c r="CT10" s="102"/>
      <c r="CU10" s="102"/>
      <c r="CV10" s="102"/>
      <c r="CW10" s="102"/>
      <c r="CX10" s="102"/>
      <c r="CY10" s="102"/>
      <c r="CZ10" s="102"/>
      <c r="DA10" s="102"/>
    </row>
    <row r="11" spans="1:105" x14ac:dyDescent="0.2">
      <c r="D11" t="s">
        <v>58</v>
      </c>
      <c r="E11">
        <v>0</v>
      </c>
      <c r="F11">
        <v>0.25</v>
      </c>
      <c r="G11">
        <v>0.5</v>
      </c>
      <c r="H11">
        <v>0.75</v>
      </c>
      <c r="I11">
        <v>1</v>
      </c>
      <c r="J11">
        <v>1.25</v>
      </c>
      <c r="K11">
        <v>1.5</v>
      </c>
      <c r="L11">
        <v>1.75</v>
      </c>
      <c r="M11" s="71">
        <v>2</v>
      </c>
      <c r="N11" s="71">
        <v>2.5</v>
      </c>
      <c r="O11" s="71">
        <v>3</v>
      </c>
      <c r="P11" s="71">
        <v>3.5</v>
      </c>
      <c r="Q11" s="71">
        <v>4</v>
      </c>
      <c r="R11" s="71">
        <v>5</v>
      </c>
      <c r="S11" s="71">
        <v>6</v>
      </c>
      <c r="T11" s="71">
        <v>7</v>
      </c>
      <c r="U11" s="71">
        <v>8</v>
      </c>
      <c r="V11" s="71">
        <v>9</v>
      </c>
      <c r="W11" s="71">
        <v>10</v>
      </c>
      <c r="X11" s="71">
        <v>11</v>
      </c>
      <c r="Y11" s="71">
        <v>12</v>
      </c>
      <c r="Z11" s="71">
        <v>13</v>
      </c>
      <c r="AA11" s="71">
        <v>14</v>
      </c>
      <c r="AB11" s="71">
        <v>15</v>
      </c>
      <c r="AC11" s="132">
        <v>16</v>
      </c>
      <c r="AD11" s="132">
        <v>17</v>
      </c>
      <c r="AE11" s="132">
        <v>18</v>
      </c>
      <c r="AF11" s="132">
        <v>19</v>
      </c>
      <c r="AG11" s="132">
        <v>20</v>
      </c>
      <c r="AH11" s="71"/>
      <c r="AI11" s="71"/>
      <c r="AJ11" s="71"/>
      <c r="AK11" s="71"/>
      <c r="AL11" s="7"/>
      <c r="AM11" s="102"/>
      <c r="AN11" s="102"/>
      <c r="AO11" s="102"/>
      <c r="AP11" s="102"/>
      <c r="AQ11" s="102"/>
      <c r="AR11" s="102"/>
      <c r="AS11" s="102"/>
      <c r="AT11" s="102"/>
      <c r="AU11" s="102"/>
      <c r="AV11" s="102"/>
      <c r="AW11" s="229"/>
      <c r="AX11" s="100"/>
      <c r="AY11" s="100"/>
      <c r="AZ11" s="100"/>
      <c r="BA11" s="100"/>
      <c r="BB11" s="100"/>
      <c r="BC11" s="100"/>
      <c r="BD11" s="100"/>
      <c r="BE11" s="100"/>
      <c r="BF11" s="100"/>
      <c r="BG11" s="100"/>
      <c r="BH11" s="100"/>
      <c r="BI11" s="100"/>
      <c r="BJ11" s="100"/>
      <c r="BK11" s="100"/>
      <c r="BL11" s="100"/>
      <c r="BM11" s="138"/>
      <c r="BN11" s="138"/>
      <c r="BO11" s="138"/>
      <c r="BP11" s="138"/>
      <c r="BQ11" s="138"/>
      <c r="BR11" s="102"/>
      <c r="BS11" s="102"/>
      <c r="BT11" s="102"/>
      <c r="BU11" s="102"/>
      <c r="BV11" s="102"/>
      <c r="BW11" s="102"/>
      <c r="BX11" s="102"/>
      <c r="BY11" s="102"/>
      <c r="BZ11" s="102"/>
      <c r="CA11" s="102"/>
      <c r="CB11" s="102"/>
      <c r="CC11" s="102"/>
      <c r="CD11" s="102"/>
      <c r="CE11" s="102"/>
      <c r="CF11" s="102"/>
      <c r="CG11" s="100"/>
      <c r="CH11" s="100"/>
      <c r="CI11" s="100"/>
      <c r="CJ11" s="100"/>
      <c r="CK11" s="100"/>
      <c r="CL11" s="100"/>
      <c r="CM11" s="100"/>
      <c r="CN11" s="100"/>
      <c r="CO11" s="100"/>
      <c r="CP11" s="100"/>
      <c r="CQ11" s="100"/>
      <c r="CR11" s="100"/>
      <c r="CS11" s="100"/>
      <c r="CT11" s="100"/>
      <c r="CU11" s="100"/>
      <c r="CV11" s="100"/>
      <c r="CW11" s="138"/>
      <c r="CX11" s="138"/>
      <c r="CY11" s="138"/>
      <c r="CZ11" s="138"/>
      <c r="DA11" s="138"/>
    </row>
    <row r="12" spans="1:105" x14ac:dyDescent="0.2">
      <c r="C12" s="285" t="s">
        <v>69</v>
      </c>
      <c r="D12" s="285"/>
      <c r="E12" s="217">
        <f t="shared" ref="E12:H12" si="2">60/E9</f>
        <v>72</v>
      </c>
      <c r="F12" s="217">
        <f t="shared" si="2"/>
        <v>47.213114754098356</v>
      </c>
      <c r="G12" s="217">
        <f t="shared" si="2"/>
        <v>35.121951219512191</v>
      </c>
      <c r="H12" s="217">
        <f t="shared" si="2"/>
        <v>27.961165048543688</v>
      </c>
      <c r="I12" s="157">
        <f>60/I9</f>
        <v>23.2258064516129</v>
      </c>
      <c r="J12" s="217">
        <f>60/J9</f>
        <v>19.862068965517242</v>
      </c>
      <c r="K12" s="157">
        <f>60/K9</f>
        <v>17.349397590361445</v>
      </c>
      <c r="L12" s="217">
        <f>60/L9</f>
        <v>15.401069518716577</v>
      </c>
      <c r="M12" s="74">
        <f>60/M9</f>
        <v>13.846153846153847</v>
      </c>
      <c r="N12" s="74">
        <f t="shared" ref="N12:AB12" si="3">60/N9</f>
        <v>11.520000000000001</v>
      </c>
      <c r="O12" s="74">
        <f t="shared" si="3"/>
        <v>9.8630136986301373</v>
      </c>
      <c r="P12" s="74">
        <f t="shared" si="3"/>
        <v>8.6227544910179645</v>
      </c>
      <c r="Q12" s="74">
        <f t="shared" si="3"/>
        <v>7.6595744680851068</v>
      </c>
      <c r="R12" s="74">
        <f t="shared" si="3"/>
        <v>6.2608695652173907</v>
      </c>
      <c r="S12" s="74">
        <f t="shared" si="3"/>
        <v>5.2941176470588234</v>
      </c>
      <c r="T12" s="74">
        <f t="shared" si="3"/>
        <v>4.5859872611464967</v>
      </c>
      <c r="U12" s="74">
        <f t="shared" si="3"/>
        <v>4.0449438202247192</v>
      </c>
      <c r="V12" s="74">
        <f t="shared" si="3"/>
        <v>3.6180904522613067</v>
      </c>
      <c r="W12" s="74">
        <f t="shared" si="3"/>
        <v>3.2727272727272729</v>
      </c>
      <c r="X12" s="74">
        <f t="shared" si="3"/>
        <v>2.9875518672199171</v>
      </c>
      <c r="Y12" s="74">
        <f t="shared" si="3"/>
        <v>2.7480916030534353</v>
      </c>
      <c r="Z12" s="74">
        <f t="shared" si="3"/>
        <v>2.5441696113074208</v>
      </c>
      <c r="AA12" s="74">
        <f t="shared" si="3"/>
        <v>2.3684210526315792</v>
      </c>
      <c r="AB12" s="74">
        <f t="shared" si="3"/>
        <v>2.2153846153846155</v>
      </c>
      <c r="AC12" s="124">
        <f>60/AC9</f>
        <v>2.0809248554913298</v>
      </c>
      <c r="AD12" s="124">
        <f>60/AD9</f>
        <v>1.9618528610354224</v>
      </c>
      <c r="AE12" s="124">
        <f>60/AE9</f>
        <v>1.8556701030927834</v>
      </c>
      <c r="AF12" s="124">
        <f>60/AF9</f>
        <v>1.7603911980440097</v>
      </c>
      <c r="AG12" s="124">
        <f>60/AG9</f>
        <v>1.6744186046511627</v>
      </c>
      <c r="AH12" s="4"/>
      <c r="AI12" s="4"/>
      <c r="AJ12" s="4"/>
      <c r="AK12" s="4"/>
      <c r="AL12" s="7"/>
      <c r="AM12" s="327"/>
      <c r="AN12" s="327"/>
      <c r="AO12" s="224"/>
      <c r="AP12" s="224"/>
      <c r="AQ12" s="224"/>
      <c r="AR12" s="224"/>
      <c r="AS12" s="224"/>
      <c r="AT12" s="224"/>
      <c r="AU12" s="224"/>
      <c r="AV12" s="224"/>
      <c r="AW12" s="224"/>
      <c r="AX12" s="101"/>
      <c r="AY12" s="101"/>
      <c r="AZ12" s="101"/>
      <c r="BA12" s="101"/>
      <c r="BB12" s="101"/>
      <c r="BC12" s="101"/>
      <c r="BD12" s="101"/>
      <c r="BE12" s="101"/>
      <c r="BF12" s="101"/>
      <c r="BG12" s="101"/>
      <c r="BH12" s="101"/>
      <c r="BI12" s="101"/>
      <c r="BJ12" s="101"/>
      <c r="BK12" s="101"/>
      <c r="BL12" s="101"/>
      <c r="BM12" s="133"/>
      <c r="BN12" s="133"/>
      <c r="BO12" s="133"/>
      <c r="BP12" s="133"/>
      <c r="BQ12" s="133"/>
      <c r="BR12" s="102"/>
      <c r="BS12" s="102"/>
      <c r="BT12" s="102"/>
      <c r="BU12" s="102"/>
      <c r="BV12" s="102"/>
      <c r="BW12" s="327"/>
      <c r="BX12" s="327"/>
      <c r="BY12" s="224"/>
      <c r="BZ12" s="224"/>
      <c r="CA12" s="224"/>
      <c r="CB12" s="224"/>
      <c r="CC12" s="166"/>
      <c r="CD12" s="224"/>
      <c r="CE12" s="166"/>
      <c r="CF12" s="224"/>
      <c r="CG12" s="101"/>
      <c r="CH12" s="101"/>
      <c r="CI12" s="101"/>
      <c r="CJ12" s="101"/>
      <c r="CK12" s="101"/>
      <c r="CL12" s="101"/>
      <c r="CM12" s="101"/>
      <c r="CN12" s="101"/>
      <c r="CO12" s="101"/>
      <c r="CP12" s="101"/>
      <c r="CQ12" s="101"/>
      <c r="CR12" s="101"/>
      <c r="CS12" s="101"/>
      <c r="CT12" s="101"/>
      <c r="CU12" s="101"/>
      <c r="CV12" s="101"/>
      <c r="CW12" s="133"/>
      <c r="CX12" s="133"/>
      <c r="CY12" s="133"/>
      <c r="CZ12" s="133"/>
      <c r="DA12" s="133"/>
    </row>
    <row r="13" spans="1:105" x14ac:dyDescent="0.2">
      <c r="C13" s="288" t="s">
        <v>70</v>
      </c>
      <c r="D13" s="288"/>
      <c r="E13" s="218">
        <f t="shared" ref="E13:H13" si="4">42/E9</f>
        <v>50.4</v>
      </c>
      <c r="F13" s="218">
        <f t="shared" si="4"/>
        <v>33.049180327868847</v>
      </c>
      <c r="G13" s="218">
        <f t="shared" si="4"/>
        <v>24.585365853658534</v>
      </c>
      <c r="H13" s="218">
        <f t="shared" si="4"/>
        <v>19.572815533980581</v>
      </c>
      <c r="I13" s="160">
        <f>42/I9</f>
        <v>16.258064516129032</v>
      </c>
      <c r="J13" s="218">
        <f>42/J9</f>
        <v>13.903448275862068</v>
      </c>
      <c r="K13" s="160">
        <f>42/K9</f>
        <v>12.144578313253012</v>
      </c>
      <c r="L13" s="218">
        <f>42/L9</f>
        <v>10.780748663101605</v>
      </c>
      <c r="M13" s="81">
        <f>42/M9</f>
        <v>9.6923076923076934</v>
      </c>
      <c r="N13" s="81">
        <f t="shared" ref="N13:AB13" si="5">42/N9</f>
        <v>8.0640000000000001</v>
      </c>
      <c r="O13" s="81">
        <f t="shared" si="5"/>
        <v>6.904109589041096</v>
      </c>
      <c r="P13" s="81">
        <f t="shared" si="5"/>
        <v>6.0359281437125754</v>
      </c>
      <c r="Q13" s="81">
        <f t="shared" si="5"/>
        <v>5.3617021276595747</v>
      </c>
      <c r="R13" s="81">
        <f t="shared" si="5"/>
        <v>4.3826086956521735</v>
      </c>
      <c r="S13" s="81">
        <f t="shared" si="5"/>
        <v>3.7058823529411762</v>
      </c>
      <c r="T13" s="81">
        <f t="shared" si="5"/>
        <v>3.2101910828025475</v>
      </c>
      <c r="U13" s="81">
        <f t="shared" si="5"/>
        <v>2.8314606741573032</v>
      </c>
      <c r="V13" s="81">
        <f t="shared" si="5"/>
        <v>2.5326633165829149</v>
      </c>
      <c r="W13" s="81">
        <f t="shared" si="5"/>
        <v>2.290909090909091</v>
      </c>
      <c r="X13" s="81">
        <f t="shared" si="5"/>
        <v>2.091286307053942</v>
      </c>
      <c r="Y13" s="81">
        <f t="shared" si="5"/>
        <v>1.9236641221374047</v>
      </c>
      <c r="Z13" s="81">
        <f t="shared" si="5"/>
        <v>1.7809187279151943</v>
      </c>
      <c r="AA13" s="81">
        <f t="shared" si="5"/>
        <v>1.6578947368421053</v>
      </c>
      <c r="AB13" s="81">
        <f t="shared" si="5"/>
        <v>1.5507692307692309</v>
      </c>
      <c r="AC13" s="127">
        <f>42/AC9</f>
        <v>1.4566473988439308</v>
      </c>
      <c r="AD13" s="127">
        <f>42/AD9</f>
        <v>1.3732970027247957</v>
      </c>
      <c r="AE13" s="127">
        <f>42/AE9</f>
        <v>1.2989690721649483</v>
      </c>
      <c r="AF13" s="127">
        <f>42/AF9</f>
        <v>1.2322738386308068</v>
      </c>
      <c r="AG13" s="127">
        <f>42/AG9</f>
        <v>1.1720930232558138</v>
      </c>
      <c r="AH13" s="4"/>
      <c r="AI13" s="4"/>
      <c r="AJ13" s="4"/>
      <c r="AK13" s="4"/>
      <c r="AL13" s="7"/>
      <c r="AM13" s="327"/>
      <c r="AN13" s="327"/>
      <c r="AO13" s="224"/>
      <c r="AP13" s="224"/>
      <c r="AQ13" s="224"/>
      <c r="AR13" s="224"/>
      <c r="AS13" s="224"/>
      <c r="AT13" s="224"/>
      <c r="AU13" s="224"/>
      <c r="AV13" s="224"/>
      <c r="AW13" s="224"/>
      <c r="AX13" s="101"/>
      <c r="AY13" s="101"/>
      <c r="AZ13" s="101"/>
      <c r="BA13" s="101"/>
      <c r="BB13" s="101"/>
      <c r="BC13" s="101"/>
      <c r="BD13" s="101"/>
      <c r="BE13" s="101"/>
      <c r="BF13" s="101"/>
      <c r="BG13" s="101"/>
      <c r="BH13" s="101"/>
      <c r="BI13" s="101"/>
      <c r="BJ13" s="101"/>
      <c r="BK13" s="101"/>
      <c r="BL13" s="101"/>
      <c r="BM13" s="133"/>
      <c r="BN13" s="133"/>
      <c r="BO13" s="133"/>
      <c r="BP13" s="133"/>
      <c r="BQ13" s="133"/>
      <c r="BR13" s="102"/>
      <c r="BS13" s="102"/>
      <c r="BT13" s="102"/>
      <c r="BU13" s="102"/>
      <c r="BV13" s="102"/>
      <c r="BW13" s="327"/>
      <c r="BX13" s="327"/>
      <c r="BY13" s="224"/>
      <c r="BZ13" s="224"/>
      <c r="CA13" s="224"/>
      <c r="CB13" s="224"/>
      <c r="CC13" s="166"/>
      <c r="CD13" s="224"/>
      <c r="CE13" s="166"/>
      <c r="CF13" s="224"/>
      <c r="CG13" s="101"/>
      <c r="CH13" s="101"/>
      <c r="CI13" s="101"/>
      <c r="CJ13" s="101"/>
      <c r="CK13" s="101"/>
      <c r="CL13" s="101"/>
      <c r="CM13" s="101"/>
      <c r="CN13" s="101"/>
      <c r="CO13" s="101"/>
      <c r="CP13" s="101"/>
      <c r="CQ13" s="101"/>
      <c r="CR13" s="101"/>
      <c r="CS13" s="101"/>
      <c r="CT13" s="101"/>
      <c r="CU13" s="101"/>
      <c r="CV13" s="101"/>
      <c r="CW13" s="133"/>
      <c r="CX13" s="133"/>
      <c r="CY13" s="133"/>
      <c r="CZ13" s="133"/>
      <c r="DA13" s="133"/>
    </row>
    <row r="14" spans="1:105" x14ac:dyDescent="0.2">
      <c r="C14" s="289" t="s">
        <v>71</v>
      </c>
      <c r="D14" s="289"/>
      <c r="E14" s="219">
        <f t="shared" ref="E14:H14" si="6">2*42/(4+E9)</f>
        <v>17.379310344827587</v>
      </c>
      <c r="F14" s="219">
        <f t="shared" si="6"/>
        <v>15.936758893280631</v>
      </c>
      <c r="G14" s="219">
        <f t="shared" si="6"/>
        <v>14.715328467153283</v>
      </c>
      <c r="H14" s="219">
        <f t="shared" si="6"/>
        <v>13.667796610169491</v>
      </c>
      <c r="I14" s="161">
        <f>2*42/(4+I9)</f>
        <v>12.759493670886075</v>
      </c>
      <c r="J14" s="219">
        <f>2*42/(4+J9)</f>
        <v>11.964391691394658</v>
      </c>
      <c r="K14" s="161">
        <f>2*42/(4+K9)</f>
        <v>11.262569832402233</v>
      </c>
      <c r="L14" s="219">
        <f>2*42/(4+L9)</f>
        <v>10.638522427440632</v>
      </c>
      <c r="M14" s="82">
        <f>2*42/(4+M9)</f>
        <v>10.080000000000002</v>
      </c>
      <c r="N14" s="82">
        <f t="shared" ref="N14:AB14" si="7">2*42/(4+N9)</f>
        <v>9.1221719457013588</v>
      </c>
      <c r="O14" s="82">
        <f t="shared" si="7"/>
        <v>8.3305785123966949</v>
      </c>
      <c r="P14" s="82">
        <f t="shared" si="7"/>
        <v>7.6653992395437269</v>
      </c>
      <c r="Q14" s="82">
        <f t="shared" si="7"/>
        <v>7.098591549295775</v>
      </c>
      <c r="R14" s="82">
        <f t="shared" si="7"/>
        <v>6.1840490797546011</v>
      </c>
      <c r="S14" s="82">
        <f t="shared" si="7"/>
        <v>5.4782608695652169</v>
      </c>
      <c r="T14" s="82">
        <f t="shared" si="7"/>
        <v>4.9170731707317064</v>
      </c>
      <c r="U14" s="82">
        <f t="shared" si="7"/>
        <v>4.4601769911504423</v>
      </c>
      <c r="V14" s="82">
        <f t="shared" si="7"/>
        <v>4.0809716599190287</v>
      </c>
      <c r="W14" s="82">
        <f t="shared" si="7"/>
        <v>3.7611940298507465</v>
      </c>
      <c r="X14" s="82">
        <f t="shared" si="7"/>
        <v>3.4878892733564015</v>
      </c>
      <c r="Y14" s="82">
        <f t="shared" si="7"/>
        <v>3.2516129032258068</v>
      </c>
      <c r="Z14" s="82">
        <f t="shared" si="7"/>
        <v>3.0453172205438066</v>
      </c>
      <c r="AA14" s="82">
        <f t="shared" si="7"/>
        <v>2.8636363636363638</v>
      </c>
      <c r="AB14" s="82">
        <f t="shared" si="7"/>
        <v>2.7024128686327078</v>
      </c>
      <c r="AC14" s="128">
        <f>2*42/(4+AC9)</f>
        <v>2.5583756345177671</v>
      </c>
      <c r="AD14" s="128">
        <f>2*42/(4+AD9)</f>
        <v>2.4289156626506028</v>
      </c>
      <c r="AE14" s="128">
        <f>2*42/(4+AE9)</f>
        <v>2.3119266055045871</v>
      </c>
      <c r="AF14" s="128">
        <f>2*42/(4+AF9)</f>
        <v>2.2056892778993435</v>
      </c>
      <c r="AG14" s="128">
        <f>2*42/(4+AG9)</f>
        <v>2.1087866108786608</v>
      </c>
      <c r="AH14" s="4"/>
      <c r="AI14" s="4"/>
      <c r="AJ14" s="4"/>
      <c r="AK14" s="4"/>
      <c r="AL14" s="7"/>
      <c r="AM14" s="327"/>
      <c r="AN14" s="327"/>
      <c r="AO14" s="224"/>
      <c r="AP14" s="224"/>
      <c r="AQ14" s="224"/>
      <c r="AR14" s="224"/>
      <c r="AS14" s="224"/>
      <c r="AT14" s="224"/>
      <c r="AU14" s="224"/>
      <c r="AV14" s="224"/>
      <c r="AW14" s="224"/>
      <c r="AX14" s="101"/>
      <c r="AY14" s="101"/>
      <c r="AZ14" s="101"/>
      <c r="BA14" s="101"/>
      <c r="BB14" s="101"/>
      <c r="BC14" s="101"/>
      <c r="BD14" s="101"/>
      <c r="BE14" s="101"/>
      <c r="BF14" s="101"/>
      <c r="BG14" s="101"/>
      <c r="BH14" s="101"/>
      <c r="BI14" s="101"/>
      <c r="BJ14" s="101"/>
      <c r="BK14" s="101"/>
      <c r="BL14" s="101"/>
      <c r="BM14" s="133"/>
      <c r="BN14" s="133"/>
      <c r="BO14" s="133"/>
      <c r="BP14" s="133"/>
      <c r="BQ14" s="133"/>
      <c r="BR14" s="102"/>
      <c r="BS14" s="102"/>
      <c r="BT14" s="102"/>
      <c r="BU14" s="102"/>
      <c r="BV14" s="102"/>
      <c r="BW14" s="327"/>
      <c r="BX14" s="327"/>
      <c r="BY14" s="224"/>
      <c r="BZ14" s="224"/>
      <c r="CA14" s="224"/>
      <c r="CB14" s="224"/>
      <c r="CC14" s="166"/>
      <c r="CD14" s="224"/>
      <c r="CE14" s="166"/>
      <c r="CF14" s="224"/>
      <c r="CG14" s="101"/>
      <c r="CH14" s="101"/>
      <c r="CI14" s="101"/>
      <c r="CJ14" s="101"/>
      <c r="CK14" s="101"/>
      <c r="CL14" s="101"/>
      <c r="CM14" s="101"/>
      <c r="CN14" s="101"/>
      <c r="CO14" s="101"/>
      <c r="CP14" s="101"/>
      <c r="CQ14" s="101"/>
      <c r="CR14" s="101"/>
      <c r="CS14" s="101"/>
      <c r="CT14" s="101"/>
      <c r="CU14" s="101"/>
      <c r="CV14" s="101"/>
      <c r="CW14" s="133"/>
      <c r="CX14" s="133"/>
      <c r="CY14" s="133"/>
      <c r="CZ14" s="133"/>
      <c r="DA14" s="133"/>
    </row>
    <row r="15" spans="1:105" x14ac:dyDescent="0.2">
      <c r="C15" s="304" t="s">
        <v>72</v>
      </c>
      <c r="D15" s="304"/>
      <c r="E15" s="213">
        <f t="shared" ref="E15:H15" si="8">2*23/(4.5+E9)</f>
        <v>8.625</v>
      </c>
      <c r="F15" s="213">
        <f t="shared" si="8"/>
        <v>7.9711191335740068</v>
      </c>
      <c r="G15" s="213">
        <f t="shared" si="8"/>
        <v>7.4093959731543615</v>
      </c>
      <c r="H15" s="213">
        <f t="shared" si="8"/>
        <v>6.9216300940438868</v>
      </c>
      <c r="I15" s="153">
        <f>2*23/(4.5+I9)</f>
        <v>6.4941176470588227</v>
      </c>
      <c r="J15" s="213">
        <f>2*23/(4.5+J9)</f>
        <v>6.1163434903047085</v>
      </c>
      <c r="K15" s="153">
        <f>2*23/(4.5+K9)</f>
        <v>5.7801047120418847</v>
      </c>
      <c r="L15" s="213">
        <f>2*23/(4.5+L9)</f>
        <v>5.4789081885856072</v>
      </c>
      <c r="M15" s="72">
        <f>2*23/(4.5+M9)</f>
        <v>5.2075471698113214</v>
      </c>
      <c r="N15" s="72">
        <f t="shared" ref="N15:AB15" si="9">2*23/(4.5+N9)</f>
        <v>4.7381974248927046</v>
      </c>
      <c r="O15" s="72">
        <f t="shared" si="9"/>
        <v>4.3464566929133861</v>
      </c>
      <c r="P15" s="72">
        <f t="shared" si="9"/>
        <v>4.0145454545454546</v>
      </c>
      <c r="Q15" s="72">
        <f t="shared" si="9"/>
        <v>3.7297297297297303</v>
      </c>
      <c r="R15" s="72">
        <f t="shared" si="9"/>
        <v>3.2662721893491122</v>
      </c>
      <c r="S15" s="72">
        <f t="shared" si="9"/>
        <v>2.9052631578947365</v>
      </c>
      <c r="T15" s="72">
        <f t="shared" si="9"/>
        <v>2.6161137440758289</v>
      </c>
      <c r="U15" s="72">
        <f t="shared" si="9"/>
        <v>2.3793103448275859</v>
      </c>
      <c r="V15" s="72">
        <f t="shared" si="9"/>
        <v>2.1818181818181821</v>
      </c>
      <c r="W15" s="72">
        <f t="shared" si="9"/>
        <v>2.0145985401459856</v>
      </c>
      <c r="X15" s="72">
        <f t="shared" si="9"/>
        <v>1.8711864406779661</v>
      </c>
      <c r="Y15" s="72">
        <f t="shared" si="9"/>
        <v>1.7468354430379747</v>
      </c>
      <c r="Z15" s="72">
        <f t="shared" si="9"/>
        <v>1.6379821958456975</v>
      </c>
      <c r="AA15" s="72">
        <f t="shared" si="9"/>
        <v>1.5418994413407823</v>
      </c>
      <c r="AB15" s="72">
        <f t="shared" si="9"/>
        <v>1.4564643799472297</v>
      </c>
      <c r="AC15" s="120">
        <f>2*23/(4.5+AC9)</f>
        <v>1.3800000000000001</v>
      </c>
      <c r="AD15" s="120">
        <f>2*23/(4.5+AD9)</f>
        <v>1.311163895486936</v>
      </c>
      <c r="AE15" s="120">
        <f>2*23/(4.5+AE9)</f>
        <v>1.248868778280543</v>
      </c>
      <c r="AF15" s="120">
        <f>2*23/(4.5+AF9)</f>
        <v>1.1922246220302375</v>
      </c>
      <c r="AG15" s="120">
        <f>2*23/(4.5+AG9)</f>
        <v>1.140495867768595</v>
      </c>
      <c r="AH15" s="4"/>
      <c r="AI15" s="4"/>
      <c r="AJ15" s="4"/>
      <c r="AK15" s="4"/>
      <c r="AL15" s="7"/>
      <c r="AM15" s="327"/>
      <c r="AN15" s="327"/>
      <c r="AO15" s="224"/>
      <c r="AP15" s="224"/>
      <c r="AQ15" s="224"/>
      <c r="AR15" s="224"/>
      <c r="AS15" s="224"/>
      <c r="AT15" s="224"/>
      <c r="AU15" s="224"/>
      <c r="AV15" s="224"/>
      <c r="AW15" s="224"/>
      <c r="AX15" s="101"/>
      <c r="AY15" s="101"/>
      <c r="AZ15" s="101"/>
      <c r="BA15" s="101"/>
      <c r="BB15" s="101"/>
      <c r="BC15" s="101"/>
      <c r="BD15" s="101"/>
      <c r="BE15" s="101"/>
      <c r="BF15" s="101"/>
      <c r="BG15" s="101"/>
      <c r="BH15" s="101"/>
      <c r="BI15" s="101"/>
      <c r="BJ15" s="101"/>
      <c r="BK15" s="101"/>
      <c r="BL15" s="101"/>
      <c r="BM15" s="133"/>
      <c r="BN15" s="133"/>
      <c r="BO15" s="133"/>
      <c r="BP15" s="133"/>
      <c r="BQ15" s="133"/>
      <c r="BR15" s="102"/>
      <c r="BS15" s="102"/>
      <c r="BT15" s="102"/>
      <c r="BU15" s="102"/>
      <c r="BV15" s="102"/>
      <c r="BW15" s="327"/>
      <c r="BX15" s="327"/>
      <c r="BY15" s="224"/>
      <c r="BZ15" s="224"/>
      <c r="CA15" s="224"/>
      <c r="CB15" s="224"/>
      <c r="CC15" s="166"/>
      <c r="CD15" s="224"/>
      <c r="CE15" s="166"/>
      <c r="CF15" s="224"/>
      <c r="CG15" s="101"/>
      <c r="CH15" s="101"/>
      <c r="CI15" s="101"/>
      <c r="CJ15" s="101"/>
      <c r="CK15" s="101"/>
      <c r="CL15" s="101"/>
      <c r="CM15" s="101"/>
      <c r="CN15" s="101"/>
      <c r="CO15" s="101"/>
      <c r="CP15" s="101"/>
      <c r="CQ15" s="101"/>
      <c r="CR15" s="101"/>
      <c r="CS15" s="101"/>
      <c r="CT15" s="101"/>
      <c r="CU15" s="101"/>
      <c r="CV15" s="101"/>
      <c r="CW15" s="133"/>
      <c r="CX15" s="133"/>
      <c r="CY15" s="133"/>
      <c r="CZ15" s="133"/>
      <c r="DA15" s="133"/>
    </row>
    <row r="16" spans="1:105" x14ac:dyDescent="0.2">
      <c r="C16" s="335" t="s">
        <v>94</v>
      </c>
      <c r="D16" s="335"/>
      <c r="E16" s="225">
        <f t="shared" ref="E16:H16" si="10">46/E9</f>
        <v>55.199999999999996</v>
      </c>
      <c r="F16" s="225">
        <f t="shared" si="10"/>
        <v>36.196721311475407</v>
      </c>
      <c r="G16" s="225">
        <f t="shared" si="10"/>
        <v>26.926829268292682</v>
      </c>
      <c r="H16" s="225">
        <f t="shared" si="10"/>
        <v>21.436893203883493</v>
      </c>
      <c r="I16" s="167">
        <f>46/I9</f>
        <v>17.806451612903224</v>
      </c>
      <c r="J16" s="225">
        <f>46/J9</f>
        <v>15.22758620689655</v>
      </c>
      <c r="K16" s="167">
        <f>46/K9</f>
        <v>13.301204819277109</v>
      </c>
      <c r="L16" s="225">
        <f>46/L9</f>
        <v>11.807486631016042</v>
      </c>
      <c r="M16" s="4">
        <f>46/M9</f>
        <v>10.615384615384617</v>
      </c>
      <c r="N16" s="4">
        <f t="shared" ref="N16:AB16" si="11">46/N9</f>
        <v>8.8320000000000007</v>
      </c>
      <c r="O16" s="4">
        <f t="shared" si="11"/>
        <v>7.5616438356164384</v>
      </c>
      <c r="P16" s="4">
        <f t="shared" si="11"/>
        <v>6.6107784431137731</v>
      </c>
      <c r="Q16" s="4">
        <f t="shared" si="11"/>
        <v>5.8723404255319149</v>
      </c>
      <c r="R16" s="4">
        <f t="shared" si="11"/>
        <v>4.8</v>
      </c>
      <c r="S16" s="4">
        <f t="shared" si="11"/>
        <v>4.0588235294117645</v>
      </c>
      <c r="T16" s="4">
        <f t="shared" si="11"/>
        <v>3.5159235668789806</v>
      </c>
      <c r="U16" s="4">
        <f t="shared" si="11"/>
        <v>3.101123595505618</v>
      </c>
      <c r="V16" s="4">
        <f t="shared" si="11"/>
        <v>2.7738693467336684</v>
      </c>
      <c r="W16" s="4">
        <f t="shared" si="11"/>
        <v>2.5090909090909093</v>
      </c>
      <c r="X16" s="4">
        <f t="shared" si="11"/>
        <v>2.29045643153527</v>
      </c>
      <c r="Y16" s="4">
        <f t="shared" si="11"/>
        <v>2.1068702290076335</v>
      </c>
      <c r="Z16" s="4">
        <f t="shared" si="11"/>
        <v>1.9505300353356891</v>
      </c>
      <c r="AA16" s="4">
        <f t="shared" si="11"/>
        <v>1.8157894736842106</v>
      </c>
      <c r="AB16" s="4">
        <f t="shared" si="11"/>
        <v>1.6984615384615385</v>
      </c>
      <c r="AC16" s="134">
        <f>46/AC9</f>
        <v>1.5953757225433527</v>
      </c>
      <c r="AD16" s="134">
        <f>46/AD9</f>
        <v>1.5040871934604905</v>
      </c>
      <c r="AE16" s="134">
        <f>46/AE9</f>
        <v>1.4226804123711339</v>
      </c>
      <c r="AF16" s="134">
        <f>46/AF9</f>
        <v>1.3496332518337408</v>
      </c>
      <c r="AG16" s="134">
        <f>46/AG9</f>
        <v>1.2837209302325581</v>
      </c>
      <c r="AH16" s="4"/>
      <c r="AI16" s="4"/>
      <c r="AJ16" s="4"/>
      <c r="AK16" s="4"/>
      <c r="AL16" s="7"/>
      <c r="AM16" s="224"/>
      <c r="AN16" s="224"/>
      <c r="AO16" s="224"/>
      <c r="AP16" s="224"/>
      <c r="AQ16" s="224"/>
      <c r="AR16" s="224"/>
      <c r="AS16" s="224"/>
      <c r="AT16" s="224"/>
      <c r="AU16" s="224"/>
      <c r="AV16" s="224"/>
      <c r="AW16" s="224"/>
      <c r="AX16" s="101"/>
      <c r="AY16" s="101"/>
      <c r="AZ16" s="101"/>
      <c r="BA16" s="101"/>
      <c r="BB16" s="101"/>
      <c r="BC16" s="101"/>
      <c r="BD16" s="101"/>
      <c r="BE16" s="101"/>
      <c r="BF16" s="101"/>
      <c r="BG16" s="101"/>
      <c r="BH16" s="101"/>
      <c r="BI16" s="101"/>
      <c r="BJ16" s="101"/>
      <c r="BK16" s="101"/>
      <c r="BL16" s="101"/>
      <c r="BM16" s="133"/>
      <c r="BN16" s="133"/>
      <c r="BO16" s="133"/>
      <c r="BP16" s="133"/>
      <c r="BQ16" s="133"/>
      <c r="BR16" s="102"/>
      <c r="BS16" s="102"/>
      <c r="BT16" s="102"/>
      <c r="BU16" s="102"/>
      <c r="BV16" s="102"/>
      <c r="BW16" s="101"/>
      <c r="BX16" s="101"/>
      <c r="BY16" s="224"/>
      <c r="BZ16" s="224"/>
      <c r="CA16" s="224"/>
      <c r="CB16" s="224"/>
      <c r="CC16" s="166"/>
      <c r="CD16" s="224"/>
      <c r="CE16" s="166"/>
      <c r="CF16" s="224"/>
      <c r="CG16" s="101"/>
      <c r="CH16" s="101"/>
      <c r="CI16" s="101"/>
      <c r="CJ16" s="101"/>
      <c r="CK16" s="101"/>
      <c r="CL16" s="101"/>
      <c r="CM16" s="101"/>
      <c r="CN16" s="101"/>
      <c r="CO16" s="101"/>
      <c r="CP16" s="101"/>
      <c r="CQ16" s="101"/>
      <c r="CR16" s="101"/>
      <c r="CS16" s="101"/>
      <c r="CT16" s="101"/>
      <c r="CU16" s="101"/>
      <c r="CV16" s="101"/>
      <c r="CW16" s="133"/>
      <c r="CX16" s="133"/>
      <c r="CY16" s="133"/>
      <c r="CZ16" s="133"/>
      <c r="DA16" s="133"/>
    </row>
    <row r="17" spans="3:105" x14ac:dyDescent="0.2">
      <c r="C17" s="305" t="s">
        <v>101</v>
      </c>
      <c r="D17" s="305"/>
      <c r="E17" s="214">
        <f t="shared" ref="E17:H17" si="12">2*46/(4.5+E9)</f>
        <v>17.25</v>
      </c>
      <c r="F17" s="214">
        <f t="shared" si="12"/>
        <v>15.942238267148014</v>
      </c>
      <c r="G17" s="214">
        <f t="shared" si="12"/>
        <v>14.818791946308723</v>
      </c>
      <c r="H17" s="214">
        <f t="shared" si="12"/>
        <v>13.843260188087774</v>
      </c>
      <c r="I17" s="154">
        <f>2*46/(4.5+I9)</f>
        <v>12.988235294117645</v>
      </c>
      <c r="J17" s="214">
        <f>2*46/(4.5+J9)</f>
        <v>12.232686980609417</v>
      </c>
      <c r="K17" s="154">
        <f>2*46/(4.5+K9)</f>
        <v>11.560209424083769</v>
      </c>
      <c r="L17" s="214">
        <f>2*46/(4.5+L9)</f>
        <v>10.957816377171214</v>
      </c>
      <c r="M17" s="73">
        <f>2*46/(4.5+M9)</f>
        <v>10.415094339622643</v>
      </c>
      <c r="N17" s="148">
        <f t="shared" ref="N17:AG17" si="13">2*46/(4.5+N9)</f>
        <v>9.4763948497854091</v>
      </c>
      <c r="O17" s="148">
        <f t="shared" si="13"/>
        <v>8.6929133858267722</v>
      </c>
      <c r="P17" s="148">
        <f t="shared" si="13"/>
        <v>8.0290909090909093</v>
      </c>
      <c r="Q17" s="148">
        <f t="shared" si="13"/>
        <v>7.4594594594594605</v>
      </c>
      <c r="R17" s="148">
        <f t="shared" si="13"/>
        <v>6.5325443786982245</v>
      </c>
      <c r="S17" s="148">
        <f t="shared" si="13"/>
        <v>5.8105263157894731</v>
      </c>
      <c r="T17" s="148">
        <f t="shared" si="13"/>
        <v>5.2322274881516577</v>
      </c>
      <c r="U17" s="148">
        <f t="shared" si="13"/>
        <v>4.7586206896551717</v>
      </c>
      <c r="V17" s="148">
        <f>2*46/(4.5+V9)</f>
        <v>4.3636363636363642</v>
      </c>
      <c r="W17" s="148">
        <f t="shared" si="13"/>
        <v>4.0291970802919712</v>
      </c>
      <c r="X17" s="148">
        <f t="shared" si="13"/>
        <v>3.7423728813559323</v>
      </c>
      <c r="Y17" s="148">
        <f t="shared" si="13"/>
        <v>3.4936708860759493</v>
      </c>
      <c r="Z17" s="148">
        <f t="shared" si="13"/>
        <v>3.275964391691395</v>
      </c>
      <c r="AA17" s="148">
        <f t="shared" si="13"/>
        <v>3.0837988826815645</v>
      </c>
      <c r="AB17" s="148">
        <f t="shared" si="13"/>
        <v>2.9129287598944593</v>
      </c>
      <c r="AC17" s="148">
        <f t="shared" si="13"/>
        <v>2.7600000000000002</v>
      </c>
      <c r="AD17" s="148">
        <f t="shared" si="13"/>
        <v>2.622327790973872</v>
      </c>
      <c r="AE17" s="148">
        <f t="shared" si="13"/>
        <v>2.497737556561086</v>
      </c>
      <c r="AF17" s="148">
        <f t="shared" si="13"/>
        <v>2.384449244060475</v>
      </c>
      <c r="AG17" s="148">
        <f t="shared" si="13"/>
        <v>2.28099173553719</v>
      </c>
      <c r="AH17" s="4"/>
      <c r="AI17" s="4"/>
      <c r="AJ17" s="4"/>
      <c r="AK17" s="4"/>
      <c r="AL17" s="7"/>
      <c r="AM17" s="327"/>
      <c r="AN17" s="327"/>
      <c r="AO17" s="224"/>
      <c r="AP17" s="224"/>
      <c r="AQ17" s="224"/>
      <c r="AR17" s="224"/>
      <c r="AS17" s="224"/>
      <c r="AT17" s="224"/>
      <c r="AU17" s="224"/>
      <c r="AV17" s="224"/>
      <c r="AW17" s="224"/>
      <c r="AX17" s="101"/>
      <c r="AY17" s="101"/>
      <c r="AZ17" s="101"/>
      <c r="BA17" s="101"/>
      <c r="BB17" s="101"/>
      <c r="BC17" s="101"/>
      <c r="BD17" s="101"/>
      <c r="BE17" s="101"/>
      <c r="BF17" s="101"/>
      <c r="BG17" s="101"/>
      <c r="BH17" s="101"/>
      <c r="BI17" s="101"/>
      <c r="BJ17" s="101"/>
      <c r="BK17" s="101"/>
      <c r="BL17" s="101"/>
      <c r="BM17" s="133"/>
      <c r="BN17" s="133"/>
      <c r="BO17" s="133"/>
      <c r="BP17" s="133"/>
      <c r="BQ17" s="133"/>
      <c r="BR17" s="102"/>
      <c r="BS17" s="102"/>
      <c r="BT17" s="102"/>
      <c r="BU17" s="102"/>
      <c r="BV17" s="102"/>
      <c r="BW17" s="327"/>
      <c r="BX17" s="327"/>
      <c r="BY17" s="224"/>
      <c r="BZ17" s="224"/>
      <c r="CA17" s="224"/>
      <c r="CB17" s="224"/>
      <c r="CC17" s="166"/>
      <c r="CD17" s="224"/>
      <c r="CE17" s="166"/>
      <c r="CF17" s="224"/>
      <c r="CG17" s="101"/>
      <c r="CH17" s="101"/>
      <c r="CI17" s="101"/>
      <c r="CJ17" s="101"/>
      <c r="CK17" s="101"/>
      <c r="CL17" s="101"/>
      <c r="CM17" s="101"/>
      <c r="CN17" s="101"/>
      <c r="CO17" s="101"/>
      <c r="CP17" s="101"/>
      <c r="CQ17" s="101"/>
      <c r="CR17" s="101"/>
      <c r="CS17" s="101"/>
      <c r="CT17" s="101"/>
      <c r="CU17" s="101"/>
      <c r="CV17" s="101"/>
      <c r="CW17" s="133"/>
      <c r="CX17" s="133"/>
      <c r="CY17" s="133"/>
      <c r="CZ17" s="133"/>
      <c r="DA17" s="133"/>
    </row>
    <row r="18" spans="3:105" x14ac:dyDescent="0.2">
      <c r="C18" s="335" t="s">
        <v>105</v>
      </c>
      <c r="D18" s="335"/>
      <c r="E18" s="225">
        <f t="shared" ref="E18:H18" si="14">34/E9</f>
        <v>40.799999999999997</v>
      </c>
      <c r="F18" s="225">
        <f t="shared" si="14"/>
        <v>26.754098360655735</v>
      </c>
      <c r="G18" s="225">
        <f t="shared" si="14"/>
        <v>19.902439024390244</v>
      </c>
      <c r="H18" s="225">
        <f t="shared" si="14"/>
        <v>15.844660194174756</v>
      </c>
      <c r="I18" s="167">
        <f>34/I9</f>
        <v>13.161290322580644</v>
      </c>
      <c r="J18" s="225">
        <f>34/J9</f>
        <v>11.255172413793103</v>
      </c>
      <c r="K18" s="167">
        <f>34/K9</f>
        <v>9.831325301204819</v>
      </c>
      <c r="L18" s="225">
        <f>34/L9</f>
        <v>8.7272727272727266</v>
      </c>
      <c r="M18" s="4">
        <f>34/M9</f>
        <v>7.8461538461538467</v>
      </c>
      <c r="N18" s="4">
        <f t="shared" ref="N18:AB18" si="15">34/N9</f>
        <v>6.5280000000000005</v>
      </c>
      <c r="O18" s="4">
        <f t="shared" si="15"/>
        <v>5.5890410958904111</v>
      </c>
      <c r="P18" s="4">
        <f t="shared" si="15"/>
        <v>4.88622754491018</v>
      </c>
      <c r="Q18" s="4">
        <f t="shared" si="15"/>
        <v>4.3404255319148941</v>
      </c>
      <c r="R18" s="4">
        <f t="shared" si="15"/>
        <v>3.5478260869565217</v>
      </c>
      <c r="S18" s="4">
        <f t="shared" si="15"/>
        <v>3</v>
      </c>
      <c r="T18" s="4">
        <f t="shared" si="15"/>
        <v>2.5987261146496814</v>
      </c>
      <c r="U18" s="4">
        <f t="shared" si="15"/>
        <v>2.292134831460674</v>
      </c>
      <c r="V18" s="4">
        <f t="shared" si="15"/>
        <v>2.050251256281407</v>
      </c>
      <c r="W18" s="4">
        <f t="shared" si="15"/>
        <v>1.8545454545454547</v>
      </c>
      <c r="X18" s="4">
        <f t="shared" si="15"/>
        <v>1.6929460580912865</v>
      </c>
      <c r="Y18" s="4">
        <f t="shared" si="15"/>
        <v>1.5572519083969467</v>
      </c>
      <c r="Z18" s="4">
        <f t="shared" si="15"/>
        <v>1.441696113074205</v>
      </c>
      <c r="AA18" s="4">
        <f t="shared" si="15"/>
        <v>1.3421052631578947</v>
      </c>
      <c r="AB18" s="4">
        <f t="shared" si="15"/>
        <v>1.2553846153846155</v>
      </c>
      <c r="AC18" s="134">
        <f>34/AC9</f>
        <v>1.1791907514450868</v>
      </c>
      <c r="AD18" s="134">
        <f>34/AD9</f>
        <v>1.111716621253406</v>
      </c>
      <c r="AE18" s="134">
        <f>34/AE9</f>
        <v>1.0515463917525771</v>
      </c>
      <c r="AF18" s="134">
        <f>34/AF9</f>
        <v>0.99755501222493881</v>
      </c>
      <c r="AG18" s="134">
        <f>34/AG9</f>
        <v>0.94883720930232551</v>
      </c>
      <c r="AH18" s="4"/>
      <c r="AI18" s="4"/>
      <c r="AJ18" s="4"/>
      <c r="AK18" s="4"/>
      <c r="AL18" s="7"/>
      <c r="AM18" s="224"/>
      <c r="AN18" s="224"/>
      <c r="AO18" s="224"/>
      <c r="AP18" s="224"/>
      <c r="AQ18" s="224"/>
      <c r="AR18" s="224"/>
      <c r="AS18" s="224"/>
      <c r="AT18" s="224"/>
      <c r="AU18" s="224"/>
      <c r="AV18" s="224"/>
      <c r="AW18" s="224"/>
      <c r="AX18" s="101"/>
      <c r="AY18" s="101"/>
      <c r="AZ18" s="101"/>
      <c r="BA18" s="101"/>
      <c r="BB18" s="101"/>
      <c r="BC18" s="101"/>
      <c r="BD18" s="101"/>
      <c r="BE18" s="101"/>
      <c r="BF18" s="101"/>
      <c r="BG18" s="101"/>
      <c r="BH18" s="101"/>
      <c r="BI18" s="101"/>
      <c r="BJ18" s="101"/>
      <c r="BK18" s="101"/>
      <c r="BL18" s="101"/>
      <c r="BM18" s="133"/>
      <c r="BN18" s="133"/>
      <c r="BO18" s="133"/>
      <c r="BP18" s="133"/>
      <c r="BQ18" s="133"/>
      <c r="BR18" s="102"/>
      <c r="BS18" s="102"/>
      <c r="BT18" s="102"/>
      <c r="BU18" s="102"/>
      <c r="BV18" s="102"/>
      <c r="BW18" s="101"/>
      <c r="BX18" s="101"/>
      <c r="BY18" s="224"/>
      <c r="BZ18" s="224"/>
      <c r="CA18" s="224"/>
      <c r="CB18" s="224"/>
      <c r="CC18" s="166"/>
      <c r="CD18" s="224"/>
      <c r="CE18" s="166"/>
      <c r="CF18" s="224"/>
      <c r="CG18" s="101"/>
      <c r="CH18" s="101"/>
      <c r="CI18" s="101"/>
      <c r="CJ18" s="101"/>
      <c r="CK18" s="101"/>
      <c r="CL18" s="101"/>
      <c r="CM18" s="101"/>
      <c r="CN18" s="101"/>
      <c r="CO18" s="101"/>
      <c r="CP18" s="101"/>
      <c r="CQ18" s="101"/>
      <c r="CR18" s="101"/>
      <c r="CS18" s="101"/>
      <c r="CT18" s="101"/>
      <c r="CU18" s="101"/>
      <c r="CV18" s="101"/>
      <c r="CW18" s="133"/>
      <c r="CX18" s="133"/>
      <c r="CY18" s="133"/>
      <c r="CZ18" s="133"/>
      <c r="DA18" s="133"/>
    </row>
    <row r="19" spans="3:105" x14ac:dyDescent="0.2">
      <c r="C19" s="306" t="s">
        <v>73</v>
      </c>
      <c r="D19" s="306"/>
      <c r="E19" s="215">
        <f t="shared" ref="E19:H19" si="16">3*34/(4.5*2+E9)</f>
        <v>10.372881355932202</v>
      </c>
      <c r="F19" s="215">
        <f t="shared" si="16"/>
        <v>9.931034482758621</v>
      </c>
      <c r="G19" s="215">
        <f t="shared" si="16"/>
        <v>9.5252918287937742</v>
      </c>
      <c r="H19" s="215">
        <f t="shared" si="16"/>
        <v>9.1514018691588781</v>
      </c>
      <c r="I19" s="155">
        <f>3*34/(4.5*2+I9)</f>
        <v>8.8057553956834536</v>
      </c>
      <c r="J19" s="215">
        <f>3*34/(4.5*2+J9)</f>
        <v>8.4852686308492196</v>
      </c>
      <c r="K19" s="155">
        <f>3*34/(4.5*2+K9)</f>
        <v>8.1872909698996654</v>
      </c>
      <c r="L19" s="215">
        <f>3*34/(4.5*2+L9)</f>
        <v>7.9095315024232633</v>
      </c>
      <c r="M19" s="84">
        <f>3*34/(4.5*2+M9)</f>
        <v>7.65</v>
      </c>
      <c r="N19" s="84">
        <f t="shared" ref="N19:AB19" si="17">3*34/(4.5*2+N9)</f>
        <v>7.1788856304985345</v>
      </c>
      <c r="O19" s="84">
        <f t="shared" si="17"/>
        <v>6.7624309392265198</v>
      </c>
      <c r="P19" s="84">
        <f t="shared" si="17"/>
        <v>6.3916449086161888</v>
      </c>
      <c r="Q19" s="84">
        <f t="shared" si="17"/>
        <v>6.0594059405940595</v>
      </c>
      <c r="R19" s="84">
        <f t="shared" si="17"/>
        <v>5.4887892376681604</v>
      </c>
      <c r="S19" s="84">
        <f t="shared" si="17"/>
        <v>5.0163934426229506</v>
      </c>
      <c r="T19" s="84">
        <f t="shared" si="17"/>
        <v>4.6188679245283017</v>
      </c>
      <c r="U19" s="84">
        <f t="shared" si="17"/>
        <v>4.2797202797202791</v>
      </c>
      <c r="V19" s="84">
        <f t="shared" si="17"/>
        <v>3.9869706840390879</v>
      </c>
      <c r="W19" s="84">
        <f t="shared" si="17"/>
        <v>3.7317073170731709</v>
      </c>
      <c r="X19" s="84">
        <f t="shared" si="17"/>
        <v>3.5071633237822351</v>
      </c>
      <c r="Y19" s="84">
        <f t="shared" si="17"/>
        <v>3.3081081081081081</v>
      </c>
      <c r="Z19" s="84">
        <f t="shared" si="17"/>
        <v>3.1304347826086962</v>
      </c>
      <c r="AA19" s="84">
        <f t="shared" si="17"/>
        <v>2.9708737864077674</v>
      </c>
      <c r="AB19" s="84">
        <f t="shared" si="17"/>
        <v>2.826789838337183</v>
      </c>
      <c r="AC19" s="122">
        <f>3*34/(4.5*2+AC9)</f>
        <v>2.6960352422907494</v>
      </c>
      <c r="AD19" s="122">
        <f>3*34/(4.5*2+AD9)</f>
        <v>2.5768421052631583</v>
      </c>
      <c r="AE19" s="122">
        <f>3*34/(4.5*2+AE9)</f>
        <v>2.467741935483871</v>
      </c>
      <c r="AF19" s="122">
        <f>3*34/(4.5*2+AF9)</f>
        <v>2.367504835589942</v>
      </c>
      <c r="AG19" s="122">
        <f>3*34/(4.5*2+AG9)</f>
        <v>2.2750929368029738</v>
      </c>
      <c r="AH19" s="4"/>
      <c r="AI19" s="4"/>
      <c r="AJ19" s="4"/>
      <c r="AK19" s="4"/>
      <c r="AL19" s="7"/>
      <c r="AM19" s="327"/>
      <c r="AN19" s="327"/>
      <c r="AO19" s="224"/>
      <c r="AP19" s="224"/>
      <c r="AQ19" s="224"/>
      <c r="AR19" s="224"/>
      <c r="AS19" s="224"/>
      <c r="AT19" s="224"/>
      <c r="AU19" s="224"/>
      <c r="AV19" s="224"/>
      <c r="AW19" s="224"/>
      <c r="AX19" s="101"/>
      <c r="AY19" s="101"/>
      <c r="AZ19" s="101"/>
      <c r="BA19" s="101"/>
      <c r="BB19" s="101"/>
      <c r="BC19" s="101"/>
      <c r="BD19" s="101"/>
      <c r="BE19" s="101"/>
      <c r="BF19" s="101"/>
      <c r="BG19" s="101"/>
      <c r="BH19" s="101"/>
      <c r="BI19" s="101"/>
      <c r="BJ19" s="101"/>
      <c r="BK19" s="101"/>
      <c r="BL19" s="101"/>
      <c r="BM19" s="133"/>
      <c r="BN19" s="133"/>
      <c r="BO19" s="133"/>
      <c r="BP19" s="133"/>
      <c r="BQ19" s="133"/>
      <c r="BR19" s="102"/>
      <c r="BS19" s="102"/>
      <c r="BT19" s="102"/>
      <c r="BU19" s="102"/>
      <c r="BV19" s="102"/>
      <c r="BW19" s="327"/>
      <c r="BX19" s="327"/>
      <c r="BY19" s="224"/>
      <c r="BZ19" s="224"/>
      <c r="CA19" s="224"/>
      <c r="CB19" s="224"/>
      <c r="CC19" s="166"/>
      <c r="CD19" s="224"/>
      <c r="CE19" s="166"/>
      <c r="CF19" s="224"/>
      <c r="CG19" s="101"/>
      <c r="CH19" s="101"/>
      <c r="CI19" s="101"/>
      <c r="CJ19" s="101"/>
      <c r="CK19" s="101"/>
      <c r="CL19" s="101"/>
      <c r="CM19" s="101"/>
      <c r="CN19" s="101"/>
      <c r="CO19" s="101"/>
      <c r="CP19" s="101"/>
      <c r="CQ19" s="101"/>
      <c r="CR19" s="101"/>
      <c r="CS19" s="101"/>
      <c r="CT19" s="101"/>
      <c r="CU19" s="101"/>
      <c r="CV19" s="101"/>
      <c r="CW19" s="133"/>
      <c r="CX19" s="133"/>
      <c r="CY19" s="133"/>
      <c r="CZ19" s="133"/>
      <c r="DA19" s="133"/>
    </row>
    <row r="20" spans="3:105" x14ac:dyDescent="0.2">
      <c r="C20" s="307" t="s">
        <v>78</v>
      </c>
      <c r="D20" s="307"/>
      <c r="E20" s="216">
        <f t="shared" ref="E20:H20" si="18">2*23.8/(4.5+E9)</f>
        <v>8.9250000000000007</v>
      </c>
      <c r="F20" s="216">
        <f t="shared" si="18"/>
        <v>8.2483754512635379</v>
      </c>
      <c r="G20" s="216">
        <f t="shared" si="18"/>
        <v>7.6671140939597313</v>
      </c>
      <c r="H20" s="216">
        <f t="shared" si="18"/>
        <v>7.1623824451410654</v>
      </c>
      <c r="I20" s="156">
        <f>2*23.8/(4.5+I9)</f>
        <v>6.72</v>
      </c>
      <c r="J20" s="216">
        <f>2*23.8/(4.5+J9)</f>
        <v>6.3290858725761767</v>
      </c>
      <c r="K20" s="156">
        <f>2*23.8/(4.5+K9)</f>
        <v>5.9811518324607329</v>
      </c>
      <c r="L20" s="216">
        <f>2*23.8/(4.5+L9)</f>
        <v>5.6694789081885855</v>
      </c>
      <c r="M20" s="85">
        <f>2*23.8/(4.5+M9)</f>
        <v>5.3886792452830194</v>
      </c>
      <c r="N20" s="85">
        <f t="shared" ref="N20:AB20" si="19">2*23.8/(4.5+N9)</f>
        <v>4.9030042918454946</v>
      </c>
      <c r="O20" s="85">
        <f t="shared" si="19"/>
        <v>4.4976377952755913</v>
      </c>
      <c r="P20" s="85">
        <f t="shared" si="19"/>
        <v>4.1541818181818186</v>
      </c>
      <c r="Q20" s="85">
        <f t="shared" si="19"/>
        <v>3.85945945945946</v>
      </c>
      <c r="R20" s="85">
        <f t="shared" si="19"/>
        <v>3.3798816568047338</v>
      </c>
      <c r="S20" s="85">
        <f t="shared" si="19"/>
        <v>3.0063157894736841</v>
      </c>
      <c r="T20" s="85">
        <f t="shared" si="19"/>
        <v>2.707109004739336</v>
      </c>
      <c r="U20" s="85">
        <f t="shared" si="19"/>
        <v>2.4620689655172412</v>
      </c>
      <c r="V20" s="85">
        <f t="shared" si="19"/>
        <v>2.2577075098814232</v>
      </c>
      <c r="W20" s="85">
        <f t="shared" si="19"/>
        <v>2.0846715328467154</v>
      </c>
      <c r="X20" s="85">
        <f t="shared" si="19"/>
        <v>1.9362711864406781</v>
      </c>
      <c r="Y20" s="85">
        <f t="shared" si="19"/>
        <v>1.8075949367088608</v>
      </c>
      <c r="Z20" s="85">
        <f t="shared" si="19"/>
        <v>1.6949554896142434</v>
      </c>
      <c r="AA20" s="85">
        <f t="shared" si="19"/>
        <v>1.5955307262569833</v>
      </c>
      <c r="AB20" s="85">
        <f t="shared" si="19"/>
        <v>1.5071240105540897</v>
      </c>
      <c r="AC20" s="123">
        <f>2*23.8/(4.5+AC9)</f>
        <v>1.4280000000000002</v>
      </c>
      <c r="AD20" s="123">
        <f>2*23.8/(4.5+AD9)</f>
        <v>1.3567695961995252</v>
      </c>
      <c r="AE20" s="123">
        <f>2*23.8/(4.5+AE9)</f>
        <v>1.2923076923076922</v>
      </c>
      <c r="AF20" s="123">
        <f>2*23.8/(4.5+AF9)</f>
        <v>1.2336933045356371</v>
      </c>
      <c r="AG20" s="123">
        <f>2*23.8/(4.5+AG9)</f>
        <v>1.1801652892561982</v>
      </c>
      <c r="AH20" s="4"/>
      <c r="AI20" s="4"/>
      <c r="AJ20" s="4"/>
      <c r="AK20" s="4"/>
      <c r="AL20" s="7"/>
      <c r="AM20" s="327"/>
      <c r="AN20" s="327"/>
      <c r="AO20" s="224"/>
      <c r="AP20" s="224"/>
      <c r="AQ20" s="224"/>
      <c r="AR20" s="224"/>
      <c r="AS20" s="224"/>
      <c r="AT20" s="224"/>
      <c r="AU20" s="224"/>
      <c r="AV20" s="224"/>
      <c r="AW20" s="224"/>
      <c r="AX20" s="101"/>
      <c r="AY20" s="101"/>
      <c r="AZ20" s="101"/>
      <c r="BA20" s="101"/>
      <c r="BB20" s="101"/>
      <c r="BC20" s="101"/>
      <c r="BD20" s="101"/>
      <c r="BE20" s="101"/>
      <c r="BF20" s="101"/>
      <c r="BG20" s="101"/>
      <c r="BH20" s="101"/>
      <c r="BI20" s="101"/>
      <c r="BJ20" s="101"/>
      <c r="BK20" s="101"/>
      <c r="BL20" s="101"/>
      <c r="BM20" s="133"/>
      <c r="BN20" s="133"/>
      <c r="BO20" s="133"/>
      <c r="BP20" s="133"/>
      <c r="BQ20" s="133"/>
      <c r="BR20" s="102"/>
      <c r="BS20" s="102"/>
      <c r="BT20" s="102"/>
      <c r="BU20" s="102"/>
      <c r="BV20" s="102"/>
      <c r="BW20" s="327"/>
      <c r="BX20" s="327"/>
      <c r="BY20" s="224"/>
      <c r="BZ20" s="224"/>
      <c r="CA20" s="224"/>
      <c r="CB20" s="224"/>
      <c r="CC20" s="166"/>
      <c r="CD20" s="224"/>
      <c r="CE20" s="166"/>
      <c r="CF20" s="224"/>
      <c r="CG20" s="101"/>
      <c r="CH20" s="101"/>
      <c r="CI20" s="101"/>
      <c r="CJ20" s="101"/>
      <c r="CK20" s="101"/>
      <c r="CL20" s="101"/>
      <c r="CM20" s="101"/>
      <c r="CN20" s="101"/>
      <c r="CO20" s="101"/>
      <c r="CP20" s="101"/>
      <c r="CQ20" s="101"/>
      <c r="CR20" s="101"/>
      <c r="CS20" s="101"/>
      <c r="CT20" s="101"/>
      <c r="CU20" s="101"/>
      <c r="CV20" s="101"/>
      <c r="CW20" s="133"/>
      <c r="CX20" s="133"/>
      <c r="CY20" s="133"/>
      <c r="CZ20" s="133"/>
      <c r="DA20" s="133"/>
    </row>
    <row r="21" spans="3:105" s="7" customFormat="1" x14ac:dyDescent="0.2">
      <c r="C21" s="335" t="s">
        <v>106</v>
      </c>
      <c r="D21" s="299"/>
      <c r="E21" s="225">
        <f t="shared" ref="E21:H21" si="20">33/E9</f>
        <v>39.6</v>
      </c>
      <c r="F21" s="225">
        <f t="shared" si="20"/>
        <v>25.967213114754095</v>
      </c>
      <c r="G21" s="225">
        <f t="shared" si="20"/>
        <v>19.317073170731707</v>
      </c>
      <c r="H21" s="225">
        <f t="shared" si="20"/>
        <v>15.378640776699028</v>
      </c>
      <c r="I21" s="167">
        <f>33/I9</f>
        <v>12.774193548387096</v>
      </c>
      <c r="J21" s="225">
        <f>33/J9</f>
        <v>10.924137931034481</v>
      </c>
      <c r="K21" s="167">
        <f>33/K9</f>
        <v>9.5421686746987948</v>
      </c>
      <c r="L21" s="225">
        <f>33/L9</f>
        <v>8.4705882352941178</v>
      </c>
      <c r="M21" s="4">
        <f>33/M9</f>
        <v>7.6153846153846159</v>
      </c>
      <c r="N21" s="4">
        <f t="shared" ref="N21:AB21" si="21">33/N9</f>
        <v>6.3360000000000003</v>
      </c>
      <c r="O21" s="4">
        <f t="shared" si="21"/>
        <v>5.4246575342465757</v>
      </c>
      <c r="P21" s="4">
        <f t="shared" si="21"/>
        <v>4.7425149700598803</v>
      </c>
      <c r="Q21" s="4">
        <f t="shared" si="21"/>
        <v>4.212765957446809</v>
      </c>
      <c r="R21" s="4">
        <f t="shared" si="21"/>
        <v>3.4434782608695649</v>
      </c>
      <c r="S21" s="4">
        <f t="shared" si="21"/>
        <v>2.9117647058823528</v>
      </c>
      <c r="T21" s="4">
        <f t="shared" si="21"/>
        <v>2.5222929936305731</v>
      </c>
      <c r="U21" s="4">
        <f t="shared" si="21"/>
        <v>2.2247191011235956</v>
      </c>
      <c r="V21" s="4">
        <f t="shared" si="21"/>
        <v>1.9899497487437188</v>
      </c>
      <c r="W21" s="4">
        <f t="shared" si="21"/>
        <v>1.8</v>
      </c>
      <c r="X21" s="4">
        <f t="shared" si="21"/>
        <v>1.6431535269709545</v>
      </c>
      <c r="Y21" s="4">
        <f t="shared" si="21"/>
        <v>1.5114503816793894</v>
      </c>
      <c r="Z21" s="4">
        <f t="shared" si="21"/>
        <v>1.3992932862190814</v>
      </c>
      <c r="AA21" s="4">
        <f t="shared" si="21"/>
        <v>1.3026315789473686</v>
      </c>
      <c r="AB21" s="4">
        <f t="shared" si="21"/>
        <v>1.2184615384615385</v>
      </c>
      <c r="AC21" s="134">
        <f>33/AC9</f>
        <v>1.1445086705202312</v>
      </c>
      <c r="AD21" s="134">
        <f>33/AD9</f>
        <v>1.0790190735694822</v>
      </c>
      <c r="AE21" s="134">
        <f>33/AE9</f>
        <v>1.0206185567010309</v>
      </c>
      <c r="AF21" s="134">
        <f>33/AF9</f>
        <v>0.96821515892420529</v>
      </c>
      <c r="AG21" s="134">
        <f>33/AG9</f>
        <v>0.92093023255813944</v>
      </c>
      <c r="AH21" s="4"/>
      <c r="AI21" s="4"/>
      <c r="AJ21" s="4"/>
      <c r="AK21" s="4"/>
      <c r="AM21" s="327"/>
      <c r="AN21" s="313"/>
      <c r="AO21" s="229"/>
      <c r="AP21" s="229"/>
      <c r="AQ21" s="229"/>
      <c r="AR21" s="229"/>
      <c r="AS21" s="229"/>
      <c r="AT21" s="229"/>
      <c r="AU21" s="229"/>
      <c r="AV21" s="229"/>
      <c r="AW21" s="224"/>
      <c r="AX21" s="101"/>
      <c r="AY21" s="101"/>
      <c r="AZ21" s="101"/>
      <c r="BA21" s="101"/>
      <c r="BB21" s="101"/>
      <c r="BC21" s="101"/>
      <c r="BD21" s="101"/>
      <c r="BE21" s="101"/>
      <c r="BF21" s="101"/>
      <c r="BG21" s="101"/>
      <c r="BH21" s="101"/>
      <c r="BI21" s="101"/>
      <c r="BJ21" s="101"/>
      <c r="BK21" s="101"/>
      <c r="BL21" s="101"/>
      <c r="BM21" s="133"/>
      <c r="BN21" s="133"/>
      <c r="BO21" s="133"/>
      <c r="BP21" s="133"/>
      <c r="BQ21" s="133"/>
      <c r="BR21" s="102"/>
      <c r="BS21" s="102"/>
      <c r="BT21" s="102"/>
      <c r="BU21" s="102"/>
      <c r="BV21" s="102"/>
      <c r="BW21" s="101"/>
      <c r="BX21" s="101"/>
      <c r="BY21" s="224"/>
      <c r="BZ21" s="224"/>
      <c r="CA21" s="224"/>
      <c r="CB21" s="224"/>
      <c r="CC21" s="166"/>
      <c r="CD21" s="224"/>
      <c r="CE21" s="166"/>
      <c r="CF21" s="224"/>
      <c r="CG21" s="101"/>
      <c r="CH21" s="101"/>
      <c r="CI21" s="101"/>
      <c r="CJ21" s="101"/>
      <c r="CK21" s="101"/>
      <c r="CL21" s="101"/>
      <c r="CM21" s="101"/>
      <c r="CN21" s="101"/>
      <c r="CO21" s="101"/>
      <c r="CP21" s="101"/>
      <c r="CQ21" s="101"/>
      <c r="CR21" s="101"/>
      <c r="CS21" s="101"/>
      <c r="CT21" s="101"/>
      <c r="CU21" s="101"/>
      <c r="CV21" s="101"/>
      <c r="CW21" s="133"/>
      <c r="CX21" s="133"/>
      <c r="CY21" s="133"/>
      <c r="CZ21" s="133"/>
      <c r="DA21" s="133"/>
    </row>
    <row r="22" spans="3:105" x14ac:dyDescent="0.2">
      <c r="C22" s="301" t="s">
        <v>74</v>
      </c>
      <c r="D22" s="301"/>
      <c r="E22" s="212">
        <f t="shared" ref="E22:H22" si="22">33*3/(4.5*2+E9)</f>
        <v>10.067796610169491</v>
      </c>
      <c r="F22" s="212">
        <f t="shared" si="22"/>
        <v>9.6389452332657193</v>
      </c>
      <c r="G22" s="212">
        <f t="shared" si="22"/>
        <v>9.2451361867704271</v>
      </c>
      <c r="H22" s="212">
        <f t="shared" si="22"/>
        <v>8.8822429906542055</v>
      </c>
      <c r="I22" s="150">
        <f>33*3/(4.5*2+I9)</f>
        <v>8.5467625899280577</v>
      </c>
      <c r="J22" s="212">
        <f>33*3/(4.5*2+J9)</f>
        <v>8.2357019064124781</v>
      </c>
      <c r="K22" s="150">
        <f>33*3/(4.5*2+K9)</f>
        <v>7.9464882943143813</v>
      </c>
      <c r="L22" s="212">
        <f>33*3/(4.5*2+L9)</f>
        <v>7.6768982229402258</v>
      </c>
      <c r="M22" s="86">
        <f>33*3/(4.5*2+M9)</f>
        <v>7.4250000000000007</v>
      </c>
      <c r="N22" s="86">
        <f t="shared" ref="N22:AB22" si="23">33*3/(4.5*2+N9)</f>
        <v>6.9677419354838719</v>
      </c>
      <c r="O22" s="86">
        <f t="shared" si="23"/>
        <v>6.5635359116022105</v>
      </c>
      <c r="P22" s="86">
        <f t="shared" si="23"/>
        <v>6.2036553524804185</v>
      </c>
      <c r="Q22" s="86">
        <f t="shared" si="23"/>
        <v>5.881188118811882</v>
      </c>
      <c r="R22" s="86">
        <f t="shared" si="23"/>
        <v>5.3273542600896855</v>
      </c>
      <c r="S22" s="86">
        <f t="shared" si="23"/>
        <v>4.8688524590163933</v>
      </c>
      <c r="T22" s="86">
        <f t="shared" si="23"/>
        <v>4.4830188679245282</v>
      </c>
      <c r="U22" s="86">
        <f t="shared" si="23"/>
        <v>4.1538461538461533</v>
      </c>
      <c r="V22" s="86">
        <f t="shared" si="23"/>
        <v>3.8697068403908799</v>
      </c>
      <c r="W22" s="86">
        <f t="shared" si="23"/>
        <v>3.6219512195121952</v>
      </c>
      <c r="X22" s="86">
        <f t="shared" si="23"/>
        <v>3.4040114613180519</v>
      </c>
      <c r="Y22" s="86">
        <f t="shared" si="23"/>
        <v>3.2108108108108109</v>
      </c>
      <c r="Z22" s="86">
        <f t="shared" si="23"/>
        <v>3.038363171355499</v>
      </c>
      <c r="AA22" s="86">
        <f t="shared" si="23"/>
        <v>2.8834951456310685</v>
      </c>
      <c r="AB22" s="86">
        <f t="shared" si="23"/>
        <v>2.7436489607390304</v>
      </c>
      <c r="AC22" s="117">
        <f>33*3/(4.5*2+AC9)</f>
        <v>2.6167400881057272</v>
      </c>
      <c r="AD22" s="117">
        <f>33*3/(4.5*2+AD9)</f>
        <v>2.5010526315789479</v>
      </c>
      <c r="AE22" s="117">
        <f>33*3/(4.5*2+AE9)</f>
        <v>2.3951612903225805</v>
      </c>
      <c r="AF22" s="117">
        <f>33*3/(4.5*2+AF9)</f>
        <v>2.2978723404255317</v>
      </c>
      <c r="AG22" s="117">
        <f>33*3/(4.5*2+AG9)</f>
        <v>2.2081784386617098</v>
      </c>
      <c r="AH22" s="4"/>
      <c r="AI22" s="4"/>
      <c r="AJ22" s="4"/>
      <c r="AK22" s="4"/>
      <c r="AL22" s="7"/>
      <c r="AM22" s="327"/>
      <c r="AN22" s="327"/>
      <c r="AO22" s="224"/>
      <c r="AP22" s="224"/>
      <c r="AQ22" s="224"/>
      <c r="AR22" s="224"/>
      <c r="AS22" s="224"/>
      <c r="AT22" s="224"/>
      <c r="AU22" s="224"/>
      <c r="AV22" s="224"/>
      <c r="AW22" s="224"/>
      <c r="AX22" s="101"/>
      <c r="AY22" s="101"/>
      <c r="AZ22" s="101"/>
      <c r="BA22" s="101"/>
      <c r="BB22" s="101"/>
      <c r="BC22" s="101"/>
      <c r="BD22" s="101"/>
      <c r="BE22" s="101"/>
      <c r="BF22" s="101"/>
      <c r="BG22" s="101"/>
      <c r="BH22" s="101"/>
      <c r="BI22" s="101"/>
      <c r="BJ22" s="101"/>
      <c r="BK22" s="101"/>
      <c r="BL22" s="101"/>
      <c r="BM22" s="133"/>
      <c r="BN22" s="133"/>
      <c r="BO22" s="133"/>
      <c r="BP22" s="133"/>
      <c r="BQ22" s="133"/>
      <c r="BR22" s="102"/>
      <c r="BS22" s="102"/>
      <c r="BT22" s="102"/>
      <c r="BU22" s="102"/>
      <c r="BV22" s="102"/>
      <c r="BW22" s="327"/>
      <c r="BX22" s="327"/>
      <c r="BY22" s="224"/>
      <c r="BZ22" s="224"/>
      <c r="CA22" s="224"/>
      <c r="CB22" s="224"/>
      <c r="CC22" s="166"/>
      <c r="CD22" s="224"/>
      <c r="CE22" s="166"/>
      <c r="CF22" s="224"/>
      <c r="CG22" s="101"/>
      <c r="CH22" s="101"/>
      <c r="CI22" s="101"/>
      <c r="CJ22" s="101"/>
      <c r="CK22" s="101"/>
      <c r="CL22" s="101"/>
      <c r="CM22" s="101"/>
      <c r="CN22" s="101"/>
      <c r="CO22" s="101"/>
      <c r="CP22" s="101"/>
      <c r="CQ22" s="101"/>
      <c r="CR22" s="101"/>
      <c r="CS22" s="101"/>
      <c r="CT22" s="101"/>
      <c r="CU22" s="101"/>
      <c r="CV22" s="101"/>
      <c r="CW22" s="133"/>
      <c r="CX22" s="133"/>
      <c r="CY22" s="133"/>
      <c r="CZ22" s="133"/>
      <c r="DA22" s="133"/>
    </row>
    <row r="23" spans="3:105" x14ac:dyDescent="0.2">
      <c r="C23" s="336" t="s">
        <v>77</v>
      </c>
      <c r="D23" s="336"/>
      <c r="E23" s="226">
        <f t="shared" ref="E23:H23" si="24">3*19.8/(4.5*2+E9)</f>
        <v>6.0406779661016952</v>
      </c>
      <c r="F23" s="226">
        <f t="shared" si="24"/>
        <v>5.7833671399594326</v>
      </c>
      <c r="G23" s="226">
        <f t="shared" si="24"/>
        <v>5.5470817120622566</v>
      </c>
      <c r="H23" s="226">
        <f t="shared" si="24"/>
        <v>5.3293457943925233</v>
      </c>
      <c r="I23" s="168">
        <f>3*19.8/(4.5*2+I9)</f>
        <v>5.1280575539568352</v>
      </c>
      <c r="J23" s="226">
        <f>3*19.8/(4.5*2+J9)</f>
        <v>4.9414211438474869</v>
      </c>
      <c r="K23" s="168">
        <f>3*19.8/(4.5*2+K9)</f>
        <v>4.7678929765886293</v>
      </c>
      <c r="L23" s="226">
        <f>3*19.8/(4.5*2+L9)</f>
        <v>4.6061389337641359</v>
      </c>
      <c r="M23" s="87">
        <f>3*19.8/(4.5*2+M9)</f>
        <v>4.455000000000001</v>
      </c>
      <c r="N23" s="87">
        <f t="shared" ref="N23:AB23" si="25">3*19.8/(4.5*2+N9)</f>
        <v>4.1806451612903235</v>
      </c>
      <c r="O23" s="87">
        <f t="shared" si="25"/>
        <v>3.9381215469613267</v>
      </c>
      <c r="P23" s="87">
        <f t="shared" si="25"/>
        <v>3.7221932114882512</v>
      </c>
      <c r="Q23" s="87">
        <f t="shared" si="25"/>
        <v>3.5287128712871292</v>
      </c>
      <c r="R23" s="87">
        <f t="shared" si="25"/>
        <v>3.1964125560538115</v>
      </c>
      <c r="S23" s="87">
        <f t="shared" si="25"/>
        <v>2.9213114754098362</v>
      </c>
      <c r="T23" s="87">
        <f t="shared" si="25"/>
        <v>2.6898113207547167</v>
      </c>
      <c r="U23" s="87">
        <f t="shared" si="25"/>
        <v>2.4923076923076923</v>
      </c>
      <c r="V23" s="87">
        <f t="shared" si="25"/>
        <v>2.321824104234528</v>
      </c>
      <c r="W23" s="87">
        <f t="shared" si="25"/>
        <v>2.1731707317073172</v>
      </c>
      <c r="X23" s="87">
        <f t="shared" si="25"/>
        <v>2.0424068767908312</v>
      </c>
      <c r="Y23" s="87">
        <f t="shared" si="25"/>
        <v>1.9264864864864868</v>
      </c>
      <c r="Z23" s="87">
        <f t="shared" si="25"/>
        <v>1.8230179028132996</v>
      </c>
      <c r="AA23" s="87">
        <f t="shared" si="25"/>
        <v>1.7300970873786412</v>
      </c>
      <c r="AB23" s="87">
        <f t="shared" si="25"/>
        <v>1.6461893764434183</v>
      </c>
      <c r="AC23" s="135">
        <f>3*19.8/(4.5*2+AC9)</f>
        <v>1.5700440528634365</v>
      </c>
      <c r="AD23" s="135">
        <f>3*19.8/(4.5*2+AD9)</f>
        <v>1.5006315789473688</v>
      </c>
      <c r="AE23" s="135">
        <f>3*19.8/(4.5*2+AE9)</f>
        <v>1.4370967741935485</v>
      </c>
      <c r="AF23" s="135">
        <f>3*19.8/(4.5*2+AF9)</f>
        <v>1.3787234042553191</v>
      </c>
      <c r="AG23" s="135">
        <f>3*19.8/(4.5*2+AG9)</f>
        <v>1.3249070631970261</v>
      </c>
      <c r="AH23" s="4"/>
      <c r="AI23" s="4"/>
      <c r="AJ23" s="4"/>
      <c r="AK23" s="4"/>
      <c r="AL23" s="7"/>
      <c r="AM23" s="327"/>
      <c r="AN23" s="327"/>
      <c r="AO23" s="224"/>
      <c r="AP23" s="224"/>
      <c r="AQ23" s="224"/>
      <c r="AR23" s="224"/>
      <c r="AS23" s="224"/>
      <c r="AT23" s="224"/>
      <c r="AU23" s="224"/>
      <c r="AV23" s="224"/>
      <c r="AW23" s="224"/>
      <c r="AX23" s="101"/>
      <c r="AY23" s="101"/>
      <c r="AZ23" s="101"/>
      <c r="BA23" s="101"/>
      <c r="BB23" s="101"/>
      <c r="BC23" s="101"/>
      <c r="BD23" s="101"/>
      <c r="BE23" s="101"/>
      <c r="BF23" s="101"/>
      <c r="BG23" s="101"/>
      <c r="BH23" s="101"/>
      <c r="BI23" s="101"/>
      <c r="BJ23" s="101"/>
      <c r="BK23" s="101"/>
      <c r="BL23" s="101"/>
      <c r="BM23" s="133"/>
      <c r="BN23" s="133"/>
      <c r="BO23" s="133"/>
      <c r="BP23" s="133"/>
      <c r="BQ23" s="133"/>
      <c r="BR23" s="102"/>
      <c r="BS23" s="102"/>
      <c r="BT23" s="102"/>
      <c r="BU23" s="102"/>
      <c r="BV23" s="102"/>
      <c r="BW23" s="327"/>
      <c r="BX23" s="327"/>
      <c r="BY23" s="224"/>
      <c r="BZ23" s="224"/>
      <c r="CA23" s="224"/>
      <c r="CB23" s="224"/>
      <c r="CC23" s="166"/>
      <c r="CD23" s="224"/>
      <c r="CE23" s="166"/>
      <c r="CF23" s="224"/>
      <c r="CG23" s="101"/>
      <c r="CH23" s="101"/>
      <c r="CI23" s="101"/>
      <c r="CJ23" s="101"/>
      <c r="CK23" s="101"/>
      <c r="CL23" s="101"/>
      <c r="CM23" s="101"/>
      <c r="CN23" s="101"/>
      <c r="CO23" s="101"/>
      <c r="CP23" s="101"/>
      <c r="CQ23" s="101"/>
      <c r="CR23" s="101"/>
      <c r="CS23" s="101"/>
      <c r="CT23" s="101"/>
      <c r="CU23" s="101"/>
      <c r="CV23" s="101"/>
      <c r="CW23" s="133"/>
      <c r="CX23" s="133"/>
      <c r="CY23" s="133"/>
      <c r="CZ23" s="133"/>
      <c r="DA23" s="133"/>
    </row>
    <row r="24" spans="3:105" x14ac:dyDescent="0.2">
      <c r="C24" s="337" t="s">
        <v>75</v>
      </c>
      <c r="D24" s="337"/>
      <c r="E24" s="227">
        <f t="shared" ref="E24:H24" si="26">3*20.3/(4.5*2+E9)</f>
        <v>6.1932203389830507</v>
      </c>
      <c r="F24" s="227">
        <f t="shared" si="26"/>
        <v>5.9294117647058826</v>
      </c>
      <c r="G24" s="227">
        <f t="shared" si="26"/>
        <v>5.6871595330739302</v>
      </c>
      <c r="H24" s="227">
        <f t="shared" si="26"/>
        <v>5.4639252336448596</v>
      </c>
      <c r="I24" s="169">
        <f>3*20.3/(4.5*2+I9)</f>
        <v>5.2575539568345322</v>
      </c>
      <c r="J24" s="227">
        <f>3*20.3/(4.5*2+J9)</f>
        <v>5.0662045060658585</v>
      </c>
      <c r="K24" s="169">
        <f>3*20.3/(4.5*2+K9)</f>
        <v>4.8882943143812714</v>
      </c>
      <c r="L24" s="227">
        <f>3*20.3/(4.5*2+L9)</f>
        <v>4.7224555735056546</v>
      </c>
      <c r="M24" s="88">
        <f>3*20.3/(4.5*2+M9)</f>
        <v>4.5675000000000008</v>
      </c>
      <c r="N24" s="88">
        <f t="shared" ref="N24:AB24" si="27">3*20.3/(4.5*2+N9)</f>
        <v>4.2862170087976548</v>
      </c>
      <c r="O24" s="88">
        <f t="shared" si="27"/>
        <v>4.0375690607734818</v>
      </c>
      <c r="P24" s="88">
        <f t="shared" si="27"/>
        <v>3.8161879895561364</v>
      </c>
      <c r="Q24" s="88">
        <f t="shared" si="27"/>
        <v>3.6178217821782184</v>
      </c>
      <c r="R24" s="88">
        <f t="shared" si="27"/>
        <v>3.2771300448430494</v>
      </c>
      <c r="S24" s="88">
        <f t="shared" si="27"/>
        <v>2.9950819672131148</v>
      </c>
      <c r="T24" s="88">
        <f t="shared" si="27"/>
        <v>2.7577358490566035</v>
      </c>
      <c r="U24" s="88">
        <f t="shared" si="27"/>
        <v>2.5552447552447553</v>
      </c>
      <c r="V24" s="88">
        <f t="shared" si="27"/>
        <v>2.3804560260586323</v>
      </c>
      <c r="W24" s="88">
        <f t="shared" si="27"/>
        <v>2.2280487804878053</v>
      </c>
      <c r="X24" s="88">
        <f t="shared" si="27"/>
        <v>2.0939828080229228</v>
      </c>
      <c r="Y24" s="88">
        <f t="shared" si="27"/>
        <v>1.9751351351351354</v>
      </c>
      <c r="Z24" s="88">
        <f t="shared" si="27"/>
        <v>1.8690537084398982</v>
      </c>
      <c r="AA24" s="88">
        <f t="shared" si="27"/>
        <v>1.7737864077669907</v>
      </c>
      <c r="AB24" s="88">
        <f t="shared" si="27"/>
        <v>1.6877598152424946</v>
      </c>
      <c r="AC24" s="136">
        <f>3*20.3/(4.5*2+AC9)</f>
        <v>1.6096916299559474</v>
      </c>
      <c r="AD24" s="136">
        <f>3*20.3/(4.5*2+AD9)</f>
        <v>1.538526315789474</v>
      </c>
      <c r="AE24" s="136">
        <f>3*20.3/(4.5*2+AE9)</f>
        <v>1.4733870967741935</v>
      </c>
      <c r="AF24" s="136">
        <f>3*20.3/(4.5*2+AF9)</f>
        <v>1.4135396518375243</v>
      </c>
      <c r="AG24" s="136">
        <f>3*20.3/(4.5*2+AG9)</f>
        <v>1.3583643122676581</v>
      </c>
      <c r="AH24" s="54"/>
      <c r="AI24" s="54"/>
      <c r="AJ24" s="54"/>
      <c r="AK24" s="54"/>
      <c r="AL24" s="7"/>
      <c r="AM24" s="338"/>
      <c r="AN24" s="338"/>
      <c r="AO24" s="228"/>
      <c r="AP24" s="228"/>
      <c r="AQ24" s="228"/>
      <c r="AR24" s="228"/>
      <c r="AS24" s="228"/>
      <c r="AT24" s="228"/>
      <c r="AU24" s="228"/>
      <c r="AV24" s="228"/>
      <c r="AW24" s="228"/>
      <c r="AX24" s="106"/>
      <c r="AY24" s="106"/>
      <c r="AZ24" s="106"/>
      <c r="BA24" s="106"/>
      <c r="BB24" s="106"/>
      <c r="BC24" s="106"/>
      <c r="BD24" s="106"/>
      <c r="BE24" s="106"/>
      <c r="BF24" s="106"/>
      <c r="BG24" s="106"/>
      <c r="BH24" s="106"/>
      <c r="BI24" s="106"/>
      <c r="BJ24" s="106"/>
      <c r="BK24" s="106"/>
      <c r="BL24" s="106"/>
      <c r="BM24" s="137"/>
      <c r="BN24" s="137"/>
      <c r="BO24" s="137"/>
      <c r="BP24" s="137"/>
      <c r="BQ24" s="137"/>
      <c r="BR24" s="102"/>
      <c r="BS24" s="102"/>
      <c r="BT24" s="102"/>
      <c r="BU24" s="102"/>
      <c r="BV24" s="102"/>
      <c r="BW24" s="338"/>
      <c r="BX24" s="338"/>
      <c r="BY24" s="228"/>
      <c r="BZ24" s="228"/>
      <c r="CA24" s="228"/>
      <c r="CB24" s="228"/>
      <c r="CC24" s="170"/>
      <c r="CD24" s="228"/>
      <c r="CE24" s="170"/>
      <c r="CF24" s="228"/>
      <c r="CG24" s="106"/>
      <c r="CH24" s="106"/>
      <c r="CI24" s="106"/>
      <c r="CJ24" s="106"/>
      <c r="CK24" s="106"/>
      <c r="CL24" s="106"/>
      <c r="CM24" s="106"/>
      <c r="CN24" s="106"/>
      <c r="CO24" s="106"/>
      <c r="CP24" s="106"/>
      <c r="CQ24" s="106"/>
      <c r="CR24" s="106"/>
      <c r="CS24" s="106"/>
      <c r="CT24" s="106"/>
      <c r="CU24" s="106"/>
      <c r="CV24" s="106"/>
      <c r="CW24" s="137"/>
      <c r="CX24" s="137"/>
      <c r="CY24" s="137"/>
      <c r="CZ24" s="137"/>
      <c r="DA24" s="137"/>
    </row>
    <row r="25" spans="3:105" s="7" customFormat="1" x14ac:dyDescent="0.2">
      <c r="C25" s="335" t="s">
        <v>107</v>
      </c>
      <c r="D25" s="299"/>
      <c r="E25" s="54">
        <f t="shared" ref="E25:H25" si="28">29/E9</f>
        <v>34.799999999999997</v>
      </c>
      <c r="F25" s="54">
        <f t="shared" si="28"/>
        <v>22.819672131147538</v>
      </c>
      <c r="G25" s="54">
        <f t="shared" si="28"/>
        <v>16.975609756097558</v>
      </c>
      <c r="H25" s="54">
        <f t="shared" si="28"/>
        <v>13.514563106796116</v>
      </c>
      <c r="I25" s="54">
        <f>29/I9</f>
        <v>11.225806451612902</v>
      </c>
      <c r="J25" s="54">
        <f>29/J9</f>
        <v>9.6</v>
      </c>
      <c r="K25" s="54">
        <f>29/K9</f>
        <v>8.3855421686746983</v>
      </c>
      <c r="L25" s="54">
        <f>29/L9</f>
        <v>7.4438502673796787</v>
      </c>
      <c r="M25" s="54">
        <f>29/M9</f>
        <v>6.6923076923076925</v>
      </c>
      <c r="N25" s="54">
        <f t="shared" ref="N25:AB25" si="29">29/N9</f>
        <v>5.5680000000000005</v>
      </c>
      <c r="O25" s="54">
        <f t="shared" si="29"/>
        <v>4.7671232876712333</v>
      </c>
      <c r="P25" s="54">
        <f t="shared" si="29"/>
        <v>4.1676646706586826</v>
      </c>
      <c r="Q25" s="54">
        <f t="shared" si="29"/>
        <v>3.7021276595744683</v>
      </c>
      <c r="R25" s="54">
        <f t="shared" si="29"/>
        <v>3.026086956521739</v>
      </c>
      <c r="S25" s="54">
        <f t="shared" si="29"/>
        <v>2.5588235294117645</v>
      </c>
      <c r="T25" s="54">
        <f t="shared" si="29"/>
        <v>2.2165605095541401</v>
      </c>
      <c r="U25" s="54">
        <f t="shared" si="29"/>
        <v>1.9550561797752808</v>
      </c>
      <c r="V25" s="54">
        <f t="shared" si="29"/>
        <v>1.7487437185929648</v>
      </c>
      <c r="W25" s="54">
        <f t="shared" si="29"/>
        <v>1.581818181818182</v>
      </c>
      <c r="X25" s="54">
        <f t="shared" si="29"/>
        <v>1.4439834024896265</v>
      </c>
      <c r="Y25" s="54">
        <f t="shared" si="29"/>
        <v>1.3282442748091603</v>
      </c>
      <c r="Z25" s="54">
        <f t="shared" si="29"/>
        <v>1.2296819787985867</v>
      </c>
      <c r="AA25" s="54">
        <f t="shared" si="29"/>
        <v>1.1447368421052633</v>
      </c>
      <c r="AB25" s="54">
        <f t="shared" si="29"/>
        <v>1.0707692307692309</v>
      </c>
      <c r="AC25" s="54">
        <f>29/AC9</f>
        <v>1.0057803468208093</v>
      </c>
      <c r="AD25" s="54">
        <f>29/AD9</f>
        <v>0.94822888283378748</v>
      </c>
      <c r="AE25" s="54">
        <f>29/AE9</f>
        <v>0.89690721649484528</v>
      </c>
      <c r="AF25" s="54">
        <f>29/AF9</f>
        <v>0.85085574572127132</v>
      </c>
      <c r="AG25" s="54">
        <f>29/AG9</f>
        <v>0.80930232558139525</v>
      </c>
      <c r="AH25" s="54"/>
      <c r="AI25" s="54"/>
      <c r="AJ25" s="54"/>
      <c r="AK25" s="54"/>
      <c r="AM25" s="228"/>
      <c r="AN25" s="228"/>
      <c r="AO25" s="228"/>
      <c r="AP25" s="228"/>
      <c r="AQ25" s="228"/>
      <c r="AR25" s="228"/>
      <c r="AS25" s="228"/>
      <c r="AT25" s="228"/>
      <c r="AU25" s="228"/>
      <c r="AV25" s="228"/>
      <c r="AW25" s="228"/>
      <c r="AX25" s="106"/>
      <c r="AY25" s="106"/>
      <c r="AZ25" s="106"/>
      <c r="BA25" s="106"/>
      <c r="BB25" s="106"/>
      <c r="BC25" s="106"/>
      <c r="BD25" s="106"/>
      <c r="BE25" s="106"/>
      <c r="BF25" s="106"/>
      <c r="BG25" s="106"/>
      <c r="BH25" s="106"/>
      <c r="BI25" s="106"/>
      <c r="BJ25" s="106"/>
      <c r="BK25" s="106"/>
      <c r="BL25" s="106"/>
      <c r="BM25" s="137"/>
      <c r="BN25" s="137"/>
      <c r="BO25" s="137"/>
      <c r="BP25" s="137"/>
      <c r="BQ25" s="137"/>
      <c r="BR25" s="102"/>
      <c r="BS25" s="102"/>
      <c r="BT25" s="102"/>
      <c r="BU25" s="102"/>
      <c r="BV25" s="102"/>
      <c r="BW25" s="106"/>
      <c r="BX25" s="106"/>
      <c r="BY25" s="228"/>
      <c r="BZ25" s="228"/>
      <c r="CA25" s="228"/>
      <c r="CB25" s="228"/>
      <c r="CC25" s="170"/>
      <c r="CD25" s="228"/>
      <c r="CE25" s="170"/>
      <c r="CF25" s="228"/>
      <c r="CG25" s="106"/>
      <c r="CH25" s="106"/>
      <c r="CI25" s="106"/>
      <c r="CJ25" s="106"/>
      <c r="CK25" s="106"/>
      <c r="CL25" s="106"/>
      <c r="CM25" s="106"/>
      <c r="CN25" s="106"/>
      <c r="CO25" s="106"/>
      <c r="CP25" s="106"/>
      <c r="CQ25" s="106"/>
      <c r="CR25" s="106"/>
      <c r="CS25" s="106"/>
      <c r="CT25" s="106"/>
      <c r="CU25" s="106"/>
      <c r="CV25" s="106"/>
      <c r="CW25" s="137"/>
      <c r="CX25" s="137"/>
      <c r="CY25" s="137"/>
      <c r="CZ25" s="137"/>
      <c r="DA25" s="137"/>
    </row>
    <row r="26" spans="3:105" x14ac:dyDescent="0.2">
      <c r="C26" s="294" t="s">
        <v>93</v>
      </c>
      <c r="D26" s="294"/>
      <c r="E26" s="220">
        <f t="shared" ref="E26:H26" si="30">4*29/(3*4.5+E9)</f>
        <v>8.0930232558139537</v>
      </c>
      <c r="F26" s="220">
        <f t="shared" si="30"/>
        <v>7.8533145275035254</v>
      </c>
      <c r="G26" s="220">
        <f t="shared" si="30"/>
        <v>7.6273972602739724</v>
      </c>
      <c r="H26" s="220">
        <f t="shared" si="30"/>
        <v>7.4141145139813576</v>
      </c>
      <c r="I26" s="162">
        <f>4*29/(3*4.5+I9)</f>
        <v>7.2124352331606225</v>
      </c>
      <c r="J26" s="220">
        <f>4*29/(3*4.5+J9)</f>
        <v>7.0214375788146288</v>
      </c>
      <c r="K26" s="162">
        <f>4*29/(3*4.5+K9)</f>
        <v>6.8402948402948409</v>
      </c>
      <c r="L26" s="220">
        <f>4*29/(3*4.5+L9)</f>
        <v>6.6682634730538926</v>
      </c>
      <c r="M26" s="76">
        <f>4*29/(3*4.5+M9)</f>
        <v>6.5046728971962624</v>
      </c>
      <c r="N26" s="76">
        <f t="shared" ref="N26:AB26" si="31">4*29/(3*4.5+N9)</f>
        <v>6.200445434298441</v>
      </c>
      <c r="O26" s="76">
        <f t="shared" si="31"/>
        <v>5.9234042553191495</v>
      </c>
      <c r="P26" s="76">
        <f t="shared" si="31"/>
        <v>5.6700610997963343</v>
      </c>
      <c r="Q26" s="76">
        <f t="shared" si="31"/>
        <v>5.4375</v>
      </c>
      <c r="R26" s="76">
        <f t="shared" si="31"/>
        <v>5.0252707581227432</v>
      </c>
      <c r="S26" s="76">
        <f t="shared" si="31"/>
        <v>4.6711409395973149</v>
      </c>
      <c r="T26" s="76">
        <f t="shared" si="31"/>
        <v>4.3636363636363633</v>
      </c>
      <c r="U26" s="76">
        <f t="shared" si="31"/>
        <v>4.0941176470588232</v>
      </c>
      <c r="V26" s="76">
        <f t="shared" si="31"/>
        <v>3.8559556786703602</v>
      </c>
      <c r="W26" s="76">
        <f t="shared" si="31"/>
        <v>3.6439790575916233</v>
      </c>
      <c r="X26" s="76">
        <f t="shared" si="31"/>
        <v>3.4540942928039708</v>
      </c>
      <c r="Y26" s="76">
        <f t="shared" si="31"/>
        <v>3.2830188679245289</v>
      </c>
      <c r="Z26" s="76">
        <f t="shared" si="31"/>
        <v>3.1280898876404497</v>
      </c>
      <c r="AA26" s="76">
        <f t="shared" si="31"/>
        <v>2.9871244635193137</v>
      </c>
      <c r="AB26" s="76">
        <f t="shared" si="31"/>
        <v>2.8583162217659139</v>
      </c>
      <c r="AC26" s="129">
        <f>4*29/(3*4.5+AC9)</f>
        <v>2.7401574803149611</v>
      </c>
      <c r="AD26" s="129">
        <f>4*29/(3*4.5+AD9)</f>
        <v>2.6313799621928169</v>
      </c>
      <c r="AE26" s="129">
        <f>4*29/(3*4.5+AE9)</f>
        <v>2.5309090909090908</v>
      </c>
      <c r="AF26" s="129">
        <f>4*29/(3*4.5+AF9)</f>
        <v>2.4378283712784588</v>
      </c>
      <c r="AG26" s="129">
        <f>4*29/(3*4.5+AG9)</f>
        <v>2.3513513513513513</v>
      </c>
      <c r="AH26" s="4"/>
      <c r="AI26" s="4"/>
      <c r="AJ26" s="4"/>
      <c r="AK26" s="4"/>
      <c r="AL26" s="7"/>
      <c r="AM26" s="327"/>
      <c r="AN26" s="327"/>
      <c r="AO26" s="224"/>
      <c r="AP26" s="224"/>
      <c r="AQ26" s="224"/>
      <c r="AR26" s="224"/>
      <c r="AS26" s="224"/>
      <c r="AT26" s="224"/>
      <c r="AU26" s="224"/>
      <c r="AV26" s="224"/>
      <c r="AW26" s="224"/>
      <c r="AX26" s="101"/>
      <c r="AY26" s="101"/>
      <c r="AZ26" s="101"/>
      <c r="BA26" s="101"/>
      <c r="BB26" s="101"/>
      <c r="BC26" s="101"/>
      <c r="BD26" s="101"/>
      <c r="BE26" s="101"/>
      <c r="BF26" s="101"/>
      <c r="BG26" s="101"/>
      <c r="BH26" s="101"/>
      <c r="BI26" s="101"/>
      <c r="BJ26" s="101"/>
      <c r="BK26" s="101"/>
      <c r="BL26" s="101"/>
      <c r="BM26" s="133"/>
      <c r="BN26" s="133"/>
      <c r="BO26" s="133"/>
      <c r="BP26" s="133"/>
      <c r="BQ26" s="133"/>
      <c r="BR26" s="102"/>
      <c r="BS26" s="102"/>
      <c r="BT26" s="102"/>
      <c r="BU26" s="102"/>
      <c r="BV26" s="102"/>
      <c r="BW26" s="327"/>
      <c r="BX26" s="327"/>
      <c r="BY26" s="224"/>
      <c r="BZ26" s="224"/>
      <c r="CA26" s="224"/>
      <c r="CB26" s="224"/>
      <c r="CC26" s="166"/>
      <c r="CD26" s="224"/>
      <c r="CE26" s="166"/>
      <c r="CF26" s="224"/>
      <c r="CG26" s="101"/>
      <c r="CH26" s="101"/>
      <c r="CI26" s="101"/>
      <c r="CJ26" s="101"/>
      <c r="CK26" s="101"/>
      <c r="CL26" s="101"/>
      <c r="CM26" s="101"/>
      <c r="CN26" s="101"/>
      <c r="CO26" s="101"/>
      <c r="CP26" s="101"/>
      <c r="CQ26" s="101"/>
      <c r="CR26" s="101"/>
      <c r="CS26" s="101"/>
      <c r="CT26" s="101"/>
      <c r="CU26" s="101"/>
      <c r="CV26" s="101"/>
      <c r="CW26" s="133"/>
      <c r="CX26" s="133"/>
      <c r="CY26" s="133"/>
      <c r="CZ26" s="133"/>
      <c r="DA26" s="133"/>
    </row>
    <row r="27" spans="3:105" x14ac:dyDescent="0.2">
      <c r="C27" s="295" t="s">
        <v>79</v>
      </c>
      <c r="D27" s="295"/>
      <c r="E27" s="39">
        <f t="shared" ref="E27:H27" si="32">2*60/(12+E9)</f>
        <v>9.3506493506493502</v>
      </c>
      <c r="F27" s="39">
        <f t="shared" si="32"/>
        <v>9.0423861852433269</v>
      </c>
      <c r="G27" s="39">
        <f t="shared" si="32"/>
        <v>8.7537993920972639</v>
      </c>
      <c r="H27" s="39">
        <f t="shared" si="32"/>
        <v>8.4830633284241532</v>
      </c>
      <c r="I27" s="39">
        <f>2*60/(12+I9)</f>
        <v>8.2285714285714278</v>
      </c>
      <c r="J27" s="39">
        <f>2*60/(12+J9)</f>
        <v>7.9889042995839112</v>
      </c>
      <c r="K27" s="39">
        <f>2*60/(12+K9)</f>
        <v>7.7628032345013471</v>
      </c>
      <c r="L27" s="39">
        <f>2*60/(12+L9)</f>
        <v>7.549148099606815</v>
      </c>
      <c r="M27" s="39">
        <f>2*60/(12+M9)</f>
        <v>7.3469387755102042</v>
      </c>
      <c r="N27" s="39">
        <f t="shared" ref="N27:AB27" si="33">2*60/(12+N9)</f>
        <v>6.9733656174334149</v>
      </c>
      <c r="O27" s="39">
        <f t="shared" si="33"/>
        <v>6.6359447004608301</v>
      </c>
      <c r="P27" s="39">
        <f t="shared" si="33"/>
        <v>6.3296703296703303</v>
      </c>
      <c r="Q27" s="39">
        <f t="shared" si="33"/>
        <v>6.0504201680672276</v>
      </c>
      <c r="R27" s="39">
        <f t="shared" si="33"/>
        <v>5.5598455598455594</v>
      </c>
      <c r="S27" s="39">
        <f t="shared" si="33"/>
        <v>5.1428571428571423</v>
      </c>
      <c r="T27" s="39">
        <f t="shared" si="33"/>
        <v>4.7840531561461788</v>
      </c>
      <c r="U27" s="39">
        <f t="shared" si="33"/>
        <v>4.4720496894409933</v>
      </c>
      <c r="V27" s="39">
        <f t="shared" si="33"/>
        <v>4.1982507288629742</v>
      </c>
      <c r="W27" s="39">
        <f t="shared" si="33"/>
        <v>3.9560439560439562</v>
      </c>
      <c r="X27" s="39">
        <f t="shared" si="33"/>
        <v>3.7402597402597406</v>
      </c>
      <c r="Y27" s="39">
        <f t="shared" si="33"/>
        <v>3.5467980295566508</v>
      </c>
      <c r="Z27" s="39">
        <f t="shared" si="33"/>
        <v>3.372365339578455</v>
      </c>
      <c r="AA27" s="39">
        <f t="shared" si="33"/>
        <v>3.2142857142857149</v>
      </c>
      <c r="AB27" s="39">
        <f t="shared" si="33"/>
        <v>3.0703624733475485</v>
      </c>
      <c r="AC27" s="39">
        <f>2*60/(12+AC9)</f>
        <v>2.9387755102040818</v>
      </c>
      <c r="AD27" s="39">
        <f>2*60/(12+AD9)</f>
        <v>2.8180039138943251</v>
      </c>
      <c r="AE27" s="39">
        <f>2*60/(12+AE9)</f>
        <v>2.7067669172932329</v>
      </c>
      <c r="AF27" s="39">
        <f>2*60/(12+AF9)</f>
        <v>2.6039783001808319</v>
      </c>
      <c r="AG27" s="39">
        <f>2*60/(12+AG9)</f>
        <v>2.508710801393728</v>
      </c>
      <c r="AH27" s="31"/>
      <c r="AI27" s="31"/>
      <c r="AJ27" s="31"/>
      <c r="AK27" s="31"/>
      <c r="AL27" s="7"/>
      <c r="AM27" s="327"/>
      <c r="AN27" s="327"/>
      <c r="AO27" s="224"/>
      <c r="AP27" s="224"/>
      <c r="AQ27" s="224"/>
      <c r="AR27" s="224"/>
      <c r="AS27" s="224"/>
      <c r="AT27" s="224"/>
      <c r="AU27" s="224"/>
      <c r="AV27" s="224"/>
      <c r="AW27" s="107"/>
      <c r="AX27" s="107"/>
      <c r="AY27" s="107"/>
      <c r="AZ27" s="107"/>
      <c r="BA27" s="107"/>
      <c r="BB27" s="107"/>
      <c r="BC27" s="107"/>
      <c r="BD27" s="107"/>
      <c r="BE27" s="107"/>
      <c r="BF27" s="107"/>
      <c r="BG27" s="107"/>
      <c r="BH27" s="107"/>
      <c r="BI27" s="107"/>
      <c r="BJ27" s="107"/>
      <c r="BK27" s="107"/>
      <c r="BL27" s="107"/>
      <c r="BM27" s="107"/>
      <c r="BN27" s="107"/>
      <c r="BO27" s="107"/>
      <c r="BP27" s="107"/>
      <c r="BQ27" s="107"/>
      <c r="BR27" s="102"/>
      <c r="BS27" s="102"/>
      <c r="BT27" s="102"/>
      <c r="BU27" s="102"/>
      <c r="BV27" s="102"/>
      <c r="BW27" s="327"/>
      <c r="BX27" s="327"/>
      <c r="BY27" s="224"/>
      <c r="BZ27" s="224"/>
      <c r="CA27" s="224"/>
      <c r="CB27" s="224"/>
      <c r="CC27" s="166"/>
      <c r="CD27" s="224"/>
      <c r="CE27" s="166"/>
      <c r="CF27" s="224"/>
      <c r="CG27" s="107"/>
      <c r="CH27" s="107"/>
      <c r="CI27" s="107"/>
      <c r="CJ27" s="107"/>
      <c r="CK27" s="107"/>
      <c r="CL27" s="107"/>
      <c r="CM27" s="107"/>
      <c r="CN27" s="107"/>
      <c r="CO27" s="107"/>
      <c r="CP27" s="107"/>
      <c r="CQ27" s="107"/>
      <c r="CR27" s="107"/>
      <c r="CS27" s="107"/>
      <c r="CT27" s="107"/>
      <c r="CU27" s="107"/>
      <c r="CV27" s="107"/>
      <c r="CW27" s="107"/>
      <c r="CX27" s="107"/>
      <c r="CY27" s="107"/>
      <c r="CZ27" s="107"/>
      <c r="DA27" s="107"/>
    </row>
    <row r="28" spans="3:105" x14ac:dyDescent="0.2">
      <c r="C28" s="296" t="s">
        <v>91</v>
      </c>
      <c r="D28" s="296"/>
      <c r="E28" s="221">
        <f t="shared" ref="E28:H28" si="34">2*45/(4+E9)</f>
        <v>18.620689655172416</v>
      </c>
      <c r="F28" s="221">
        <f t="shared" si="34"/>
        <v>17.075098814229246</v>
      </c>
      <c r="G28" s="221">
        <f t="shared" si="34"/>
        <v>15.766423357664232</v>
      </c>
      <c r="H28" s="221">
        <f t="shared" si="34"/>
        <v>14.644067796610168</v>
      </c>
      <c r="I28" s="164">
        <f>2*45/(4+I9)</f>
        <v>13.670886075949365</v>
      </c>
      <c r="J28" s="221">
        <f>2*45/(4+J9)</f>
        <v>12.818991097922847</v>
      </c>
      <c r="K28" s="164">
        <f>2*45/(4+K9)</f>
        <v>12.06703910614525</v>
      </c>
      <c r="L28" s="221">
        <f>2*45/(4+L9)</f>
        <v>11.398416886543535</v>
      </c>
      <c r="M28" s="78">
        <f t="shared" ref="M28:AB28" si="35">2*45/(4+M9)</f>
        <v>10.8</v>
      </c>
      <c r="N28" s="78">
        <f t="shared" si="35"/>
        <v>9.7737556561085981</v>
      </c>
      <c r="O28" s="78">
        <f t="shared" si="35"/>
        <v>8.9256198347107443</v>
      </c>
      <c r="P28" s="78">
        <f t="shared" si="35"/>
        <v>8.2129277566539933</v>
      </c>
      <c r="Q28" s="78">
        <f t="shared" si="35"/>
        <v>7.6056338028169019</v>
      </c>
      <c r="R28" s="78">
        <f t="shared" si="35"/>
        <v>6.6257668711656441</v>
      </c>
      <c r="S28" s="78">
        <f t="shared" si="35"/>
        <v>5.8695652173913038</v>
      </c>
      <c r="T28" s="78">
        <f t="shared" si="35"/>
        <v>5.2682926829268286</v>
      </c>
      <c r="U28" s="78">
        <f t="shared" si="35"/>
        <v>4.7787610619469021</v>
      </c>
      <c r="V28" s="78">
        <f t="shared" si="35"/>
        <v>4.3724696356275308</v>
      </c>
      <c r="W28" s="78">
        <f t="shared" si="35"/>
        <v>4.0298507462686572</v>
      </c>
      <c r="X28" s="78">
        <f t="shared" si="35"/>
        <v>3.7370242214532872</v>
      </c>
      <c r="Y28" s="78">
        <f t="shared" si="35"/>
        <v>3.4838709677419355</v>
      </c>
      <c r="Z28" s="78">
        <f t="shared" si="35"/>
        <v>3.2628398791540785</v>
      </c>
      <c r="AA28" s="78">
        <f t="shared" si="35"/>
        <v>3.0681818181818183</v>
      </c>
      <c r="AB28" s="78">
        <f t="shared" si="35"/>
        <v>2.8954423592493299</v>
      </c>
      <c r="AC28" s="131">
        <f>2*45/(4+AC9)</f>
        <v>2.7411167512690358</v>
      </c>
      <c r="AD28" s="131">
        <f>2*45/(4+AD9)</f>
        <v>2.6024096385542173</v>
      </c>
      <c r="AE28" s="131">
        <f>2*45/(4+AE9)</f>
        <v>2.477064220183486</v>
      </c>
      <c r="AF28" s="131">
        <f>2*45/(4+AF9)</f>
        <v>2.3632385120350108</v>
      </c>
      <c r="AG28" s="131">
        <f>2*45/(4+AG9)</f>
        <v>2.2594142259414225</v>
      </c>
      <c r="AH28" s="4"/>
      <c r="AI28" s="4"/>
      <c r="AJ28" s="4"/>
      <c r="AK28" s="4"/>
      <c r="AL28" s="7"/>
      <c r="AM28" s="327"/>
      <c r="AN28" s="327"/>
      <c r="AO28" s="224"/>
      <c r="AP28" s="224"/>
      <c r="AQ28" s="224"/>
      <c r="AR28" s="224"/>
      <c r="AS28" s="224"/>
      <c r="AT28" s="224"/>
      <c r="AU28" s="224"/>
      <c r="AV28" s="224"/>
      <c r="AW28" s="224"/>
      <c r="AX28" s="101"/>
      <c r="AY28" s="101"/>
      <c r="AZ28" s="101"/>
      <c r="BA28" s="101"/>
      <c r="BB28" s="101"/>
      <c r="BC28" s="101"/>
      <c r="BD28" s="101"/>
      <c r="BE28" s="101"/>
      <c r="BF28" s="101"/>
      <c r="BG28" s="101"/>
      <c r="BH28" s="101"/>
      <c r="BI28" s="101"/>
      <c r="BJ28" s="101"/>
      <c r="BK28" s="101"/>
      <c r="BL28" s="101"/>
      <c r="BM28" s="133"/>
      <c r="BN28" s="133"/>
      <c r="BO28" s="133"/>
      <c r="BP28" s="133"/>
      <c r="BQ28" s="133"/>
      <c r="BR28" s="102"/>
      <c r="BS28" s="102"/>
      <c r="BT28" s="102"/>
      <c r="BU28" s="102"/>
      <c r="BV28" s="102"/>
      <c r="BW28" s="327"/>
      <c r="BX28" s="327"/>
      <c r="BY28" s="224"/>
      <c r="BZ28" s="224"/>
      <c r="CA28" s="224"/>
      <c r="CB28" s="224"/>
      <c r="CC28" s="166"/>
      <c r="CD28" s="224"/>
      <c r="CE28" s="166"/>
      <c r="CF28" s="224"/>
      <c r="CG28" s="101"/>
      <c r="CH28" s="101"/>
      <c r="CI28" s="101"/>
      <c r="CJ28" s="101"/>
      <c r="CK28" s="101"/>
      <c r="CL28" s="101"/>
      <c r="CM28" s="101"/>
      <c r="CN28" s="101"/>
      <c r="CO28" s="101"/>
      <c r="CP28" s="101"/>
      <c r="CQ28" s="101"/>
      <c r="CR28" s="101"/>
      <c r="CS28" s="101"/>
      <c r="CT28" s="101"/>
      <c r="CU28" s="101"/>
      <c r="CV28" s="101"/>
      <c r="CW28" s="133"/>
      <c r="CX28" s="133"/>
      <c r="CY28" s="133"/>
      <c r="CZ28" s="133"/>
      <c r="DA28" s="133"/>
    </row>
    <row r="29" spans="3:105" x14ac:dyDescent="0.2">
      <c r="C29" s="334" t="s">
        <v>108</v>
      </c>
      <c r="D29" s="334"/>
      <c r="E29" s="230">
        <f t="shared" ref="E29:H29" si="36">45/E9</f>
        <v>54</v>
      </c>
      <c r="F29" s="230">
        <f t="shared" si="36"/>
        <v>35.409836065573764</v>
      </c>
      <c r="G29" s="230">
        <f t="shared" si="36"/>
        <v>26.341463414634145</v>
      </c>
      <c r="H29" s="230">
        <f t="shared" si="36"/>
        <v>20.970873786407765</v>
      </c>
      <c r="I29" s="172">
        <f>45/I9</f>
        <v>17.419354838709676</v>
      </c>
      <c r="J29" s="230">
        <f>45/J9</f>
        <v>14.896551724137931</v>
      </c>
      <c r="K29" s="172">
        <f>45/K9</f>
        <v>13.012048192771084</v>
      </c>
      <c r="L29" s="230">
        <f>45/L9</f>
        <v>11.550802139037433</v>
      </c>
      <c r="M29" s="79">
        <f>45/M9</f>
        <v>10.384615384615385</v>
      </c>
      <c r="N29" s="79">
        <f t="shared" ref="N29:AB29" si="37">45/N9</f>
        <v>8.64</v>
      </c>
      <c r="O29" s="79">
        <f t="shared" si="37"/>
        <v>7.397260273972603</v>
      </c>
      <c r="P29" s="79">
        <f t="shared" si="37"/>
        <v>6.4670658682634734</v>
      </c>
      <c r="Q29" s="79">
        <f t="shared" si="37"/>
        <v>5.7446808510638299</v>
      </c>
      <c r="R29" s="79">
        <f t="shared" si="37"/>
        <v>4.695652173913043</v>
      </c>
      <c r="S29" s="79">
        <f t="shared" si="37"/>
        <v>3.9705882352941173</v>
      </c>
      <c r="T29" s="79">
        <f t="shared" si="37"/>
        <v>3.4394904458598723</v>
      </c>
      <c r="U29" s="79">
        <f t="shared" si="37"/>
        <v>3.0337078651685392</v>
      </c>
      <c r="V29" s="79">
        <f t="shared" si="37"/>
        <v>2.7135678391959801</v>
      </c>
      <c r="W29" s="79">
        <f t="shared" si="37"/>
        <v>2.4545454545454546</v>
      </c>
      <c r="X29" s="79">
        <f t="shared" si="37"/>
        <v>2.2406639004149378</v>
      </c>
      <c r="Y29" s="79">
        <f t="shared" si="37"/>
        <v>2.0610687022900764</v>
      </c>
      <c r="Z29" s="79">
        <f t="shared" si="37"/>
        <v>1.9081272084805654</v>
      </c>
      <c r="AA29" s="79">
        <f t="shared" si="37"/>
        <v>1.7763157894736843</v>
      </c>
      <c r="AB29" s="79">
        <f t="shared" si="37"/>
        <v>1.6615384615384616</v>
      </c>
      <c r="AC29" s="139">
        <f>45/AC9</f>
        <v>1.5606936416184971</v>
      </c>
      <c r="AD29" s="139">
        <f>45/AD9</f>
        <v>1.4713896457765667</v>
      </c>
      <c r="AE29" s="139">
        <f>45/AE9</f>
        <v>1.3917525773195876</v>
      </c>
      <c r="AF29" s="139">
        <f>45/AF9</f>
        <v>1.3202933985330072</v>
      </c>
      <c r="AG29" s="139">
        <f>45/AG9</f>
        <v>1.2558139534883721</v>
      </c>
      <c r="AH29" s="4"/>
      <c r="AI29" s="4"/>
      <c r="AJ29" s="4"/>
      <c r="AK29" s="4"/>
      <c r="AL29" s="7"/>
      <c r="AM29" s="327"/>
      <c r="AN29" s="327"/>
      <c r="AO29" s="224"/>
      <c r="AP29" s="224"/>
      <c r="AQ29" s="224"/>
      <c r="AR29" s="224"/>
      <c r="AS29" s="224"/>
      <c r="AT29" s="224"/>
      <c r="AU29" s="224"/>
      <c r="AV29" s="224"/>
      <c r="AW29" s="224"/>
      <c r="AX29" s="101"/>
      <c r="AY29" s="101"/>
      <c r="AZ29" s="101"/>
      <c r="BA29" s="101"/>
      <c r="BB29" s="101"/>
      <c r="BC29" s="101"/>
      <c r="BD29" s="101"/>
      <c r="BE29" s="101"/>
      <c r="BF29" s="101"/>
      <c r="BG29" s="101"/>
      <c r="BH29" s="101"/>
      <c r="BI29" s="101"/>
      <c r="BJ29" s="101"/>
      <c r="BK29" s="101"/>
      <c r="BL29" s="101"/>
      <c r="BM29" s="133"/>
      <c r="BN29" s="133"/>
      <c r="BO29" s="133"/>
      <c r="BP29" s="133"/>
      <c r="BQ29" s="133"/>
      <c r="BR29" s="102"/>
      <c r="BS29" s="102"/>
      <c r="BT29" s="102"/>
      <c r="BU29" s="102"/>
      <c r="BV29" s="102"/>
      <c r="BW29" s="327"/>
      <c r="BX29" s="327"/>
      <c r="BY29" s="224"/>
      <c r="BZ29" s="224"/>
      <c r="CA29" s="224"/>
      <c r="CB29" s="224"/>
      <c r="CC29" s="166"/>
      <c r="CD29" s="224"/>
      <c r="CE29" s="166"/>
      <c r="CF29" s="224"/>
      <c r="CG29" s="101"/>
      <c r="CH29" s="101"/>
      <c r="CI29" s="101"/>
      <c r="CJ29" s="101"/>
      <c r="CK29" s="101"/>
      <c r="CL29" s="101"/>
      <c r="CM29" s="101"/>
      <c r="CN29" s="101"/>
      <c r="CO29" s="101"/>
      <c r="CP29" s="101"/>
      <c r="CQ29" s="101"/>
      <c r="CR29" s="101"/>
      <c r="CS29" s="101"/>
      <c r="CT29" s="101"/>
      <c r="CU29" s="101"/>
      <c r="CV29" s="101"/>
      <c r="CW29" s="133"/>
      <c r="CX29" s="133"/>
      <c r="CY29" s="133"/>
      <c r="CZ29" s="133"/>
      <c r="DA29" s="133"/>
    </row>
    <row r="30" spans="3:105" x14ac:dyDescent="0.2">
      <c r="C30" s="328" t="s">
        <v>80</v>
      </c>
      <c r="D30" s="328"/>
      <c r="E30" s="231">
        <f t="shared" ref="E30:H30" si="38">3*33/(2*4+E9)</f>
        <v>11.20754716981132</v>
      </c>
      <c r="F30" s="231">
        <f t="shared" si="38"/>
        <v>10.678651685393257</v>
      </c>
      <c r="G30" s="231">
        <f t="shared" si="38"/>
        <v>10.197424892703863</v>
      </c>
      <c r="H30" s="231">
        <f t="shared" si="38"/>
        <v>9.7577002053388089</v>
      </c>
      <c r="I30" s="173">
        <f>3*33/(2*4+I9)</f>
        <v>9.3543307086614167</v>
      </c>
      <c r="J30" s="231">
        <f>3*33/(2*4+J9)</f>
        <v>8.982986767485821</v>
      </c>
      <c r="K30" s="173">
        <f>3*33/(2*4+K9)</f>
        <v>8.6399999999999988</v>
      </c>
      <c r="L30" s="231">
        <f>3*33/(2*4+L9)</f>
        <v>8.3222416812609445</v>
      </c>
      <c r="M30" s="80">
        <f t="shared" ref="M30:AB30" si="39">3*33/(2*4+M9)</f>
        <v>8.0270270270270281</v>
      </c>
      <c r="N30" s="80">
        <f t="shared" si="39"/>
        <v>7.4952681388012623</v>
      </c>
      <c r="O30" s="80">
        <f t="shared" si="39"/>
        <v>7.0295857988165684</v>
      </c>
      <c r="P30" s="80">
        <f t="shared" si="39"/>
        <v>6.6183844011142066</v>
      </c>
      <c r="Q30" s="80">
        <f t="shared" si="39"/>
        <v>6.2526315789473692</v>
      </c>
      <c r="R30" s="80">
        <f t="shared" si="39"/>
        <v>5.6303317535545014</v>
      </c>
      <c r="S30" s="80">
        <f t="shared" si="39"/>
        <v>5.1206896551724128</v>
      </c>
      <c r="T30" s="80">
        <f t="shared" si="39"/>
        <v>4.695652173913043</v>
      </c>
      <c r="U30" s="80">
        <f t="shared" si="39"/>
        <v>4.335766423357664</v>
      </c>
      <c r="V30" s="80">
        <f t="shared" si="39"/>
        <v>4.0271186440677971</v>
      </c>
      <c r="W30" s="80">
        <f t="shared" si="39"/>
        <v>3.759493670886076</v>
      </c>
      <c r="X30" s="80">
        <f t="shared" si="39"/>
        <v>3.5252225519287834</v>
      </c>
      <c r="Y30" s="80">
        <f t="shared" si="39"/>
        <v>3.3184357541899443</v>
      </c>
      <c r="Z30" s="80">
        <f t="shared" si="39"/>
        <v>3.1345646437994725</v>
      </c>
      <c r="AA30" s="80">
        <f t="shared" si="39"/>
        <v>2.9700000000000006</v>
      </c>
      <c r="AB30" s="80">
        <f t="shared" si="39"/>
        <v>2.8218527315914494</v>
      </c>
      <c r="AC30" s="140">
        <f>3*33/(2*4+AC9)</f>
        <v>2.6877828054298645</v>
      </c>
      <c r="AD30" s="140">
        <f>3*33/(2*4+AD9)</f>
        <v>2.5658747300215987</v>
      </c>
      <c r="AE30" s="140">
        <f>3*33/(2*4+AE9)</f>
        <v>2.4545454545454546</v>
      </c>
      <c r="AF30" s="140">
        <f>3*33/(2*4+AF9)</f>
        <v>2.3524752475247523</v>
      </c>
      <c r="AG30" s="140">
        <f>3*33/(2*4+AG9)</f>
        <v>2.2585551330798479</v>
      </c>
      <c r="AH30" s="4"/>
      <c r="AI30" s="4"/>
      <c r="AJ30" s="4"/>
      <c r="AK30" s="4"/>
      <c r="AL30" s="7"/>
      <c r="AM30" s="327"/>
      <c r="AN30" s="327"/>
      <c r="AO30" s="224"/>
      <c r="AP30" s="224"/>
      <c r="AQ30" s="224"/>
      <c r="AR30" s="224"/>
      <c r="AS30" s="224"/>
      <c r="AT30" s="224"/>
      <c r="AU30" s="224"/>
      <c r="AV30" s="224"/>
      <c r="AW30" s="224"/>
      <c r="AX30" s="101"/>
      <c r="AY30" s="101"/>
      <c r="AZ30" s="101"/>
      <c r="BA30" s="101"/>
      <c r="BB30" s="101"/>
      <c r="BC30" s="101"/>
      <c r="BD30" s="101"/>
      <c r="BE30" s="101"/>
      <c r="BF30" s="101"/>
      <c r="BG30" s="101"/>
      <c r="BH30" s="101"/>
      <c r="BI30" s="101"/>
      <c r="BJ30" s="101"/>
      <c r="BK30" s="101"/>
      <c r="BL30" s="101"/>
      <c r="BM30" s="133"/>
      <c r="BN30" s="133"/>
      <c r="BO30" s="133"/>
      <c r="BP30" s="133"/>
      <c r="BQ30" s="133"/>
      <c r="BR30" s="102"/>
      <c r="BS30" s="102"/>
      <c r="BT30" s="102"/>
      <c r="BU30" s="102"/>
      <c r="BV30" s="102"/>
      <c r="BW30" s="327"/>
      <c r="BX30" s="327"/>
      <c r="BY30" s="224"/>
      <c r="BZ30" s="224"/>
      <c r="CA30" s="224"/>
      <c r="CB30" s="224"/>
      <c r="CC30" s="166"/>
      <c r="CD30" s="224"/>
      <c r="CE30" s="166"/>
      <c r="CF30" s="224"/>
      <c r="CG30" s="101"/>
      <c r="CH30" s="101"/>
      <c r="CI30" s="101"/>
      <c r="CJ30" s="101"/>
      <c r="CK30" s="101"/>
      <c r="CL30" s="101"/>
      <c r="CM30" s="101"/>
      <c r="CN30" s="101"/>
      <c r="CO30" s="101"/>
      <c r="CP30" s="101"/>
      <c r="CQ30" s="101"/>
      <c r="CR30" s="101"/>
      <c r="CS30" s="101"/>
      <c r="CT30" s="101"/>
      <c r="CU30" s="101"/>
      <c r="CV30" s="101"/>
      <c r="CW30" s="133"/>
      <c r="CX30" s="133"/>
      <c r="CY30" s="133"/>
      <c r="CZ30" s="133"/>
      <c r="DA30" s="133"/>
    </row>
    <row r="31" spans="3:105" x14ac:dyDescent="0.2">
      <c r="C31" s="329" t="s">
        <v>106</v>
      </c>
      <c r="D31" s="329"/>
      <c r="E31" s="29">
        <f t="shared" ref="E31:H31" si="40">33/E9</f>
        <v>39.6</v>
      </c>
      <c r="F31" s="29">
        <f t="shared" si="40"/>
        <v>25.967213114754095</v>
      </c>
      <c r="G31" s="29">
        <f t="shared" si="40"/>
        <v>19.317073170731707</v>
      </c>
      <c r="H31" s="29">
        <f t="shared" si="40"/>
        <v>15.378640776699028</v>
      </c>
      <c r="I31" s="29">
        <f>33/I9</f>
        <v>12.774193548387096</v>
      </c>
      <c r="J31" s="29">
        <f>33/J9</f>
        <v>10.924137931034481</v>
      </c>
      <c r="K31" s="29">
        <f>33/K9</f>
        <v>9.5421686746987948</v>
      </c>
      <c r="L31" s="29">
        <f>33/L9</f>
        <v>8.4705882352941178</v>
      </c>
      <c r="M31" s="29">
        <f>33/M9</f>
        <v>7.6153846153846159</v>
      </c>
      <c r="N31" s="29">
        <f t="shared" ref="N31:AB31" si="41">33/N9</f>
        <v>6.3360000000000003</v>
      </c>
      <c r="O31" s="29">
        <f t="shared" si="41"/>
        <v>5.4246575342465757</v>
      </c>
      <c r="P31" s="29">
        <f t="shared" si="41"/>
        <v>4.7425149700598803</v>
      </c>
      <c r="Q31" s="29">
        <f t="shared" si="41"/>
        <v>4.212765957446809</v>
      </c>
      <c r="R31" s="29">
        <f t="shared" si="41"/>
        <v>3.4434782608695649</v>
      </c>
      <c r="S31" s="29">
        <f t="shared" si="41"/>
        <v>2.9117647058823528</v>
      </c>
      <c r="T31" s="29">
        <f t="shared" si="41"/>
        <v>2.5222929936305731</v>
      </c>
      <c r="U31" s="29">
        <f t="shared" si="41"/>
        <v>2.2247191011235956</v>
      </c>
      <c r="V31" s="29">
        <f t="shared" si="41"/>
        <v>1.9899497487437188</v>
      </c>
      <c r="W31" s="29">
        <f t="shared" si="41"/>
        <v>1.8</v>
      </c>
      <c r="X31" s="29">
        <f t="shared" si="41"/>
        <v>1.6431535269709545</v>
      </c>
      <c r="Y31" s="29">
        <f t="shared" si="41"/>
        <v>1.5114503816793894</v>
      </c>
      <c r="Z31" s="29">
        <f t="shared" si="41"/>
        <v>1.3992932862190814</v>
      </c>
      <c r="AA31" s="29">
        <f t="shared" si="41"/>
        <v>1.3026315789473686</v>
      </c>
      <c r="AB31" s="29">
        <f t="shared" si="41"/>
        <v>1.2184615384615385</v>
      </c>
      <c r="AC31" s="29">
        <f>33/AC9</f>
        <v>1.1445086705202312</v>
      </c>
      <c r="AD31" s="29">
        <f>33/AD9</f>
        <v>1.0790190735694822</v>
      </c>
      <c r="AE31" s="29">
        <f>33/AE9</f>
        <v>1.0206185567010309</v>
      </c>
      <c r="AF31" s="29">
        <f>33/AF9</f>
        <v>0.96821515892420529</v>
      </c>
      <c r="AG31" s="29">
        <f>33/AG9</f>
        <v>0.92093023255813944</v>
      </c>
      <c r="AH31" s="4"/>
      <c r="AI31" s="4"/>
      <c r="AJ31" s="4"/>
      <c r="AK31" s="4"/>
      <c r="AL31" s="7"/>
      <c r="AM31" s="313"/>
      <c r="AN31" s="313"/>
      <c r="AO31" s="229"/>
      <c r="AP31" s="229"/>
      <c r="AQ31" s="229"/>
      <c r="AR31" s="229"/>
      <c r="AS31" s="229"/>
      <c r="AT31" s="229"/>
      <c r="AU31" s="229"/>
      <c r="AV31" s="229"/>
      <c r="AW31" s="224"/>
      <c r="AX31" s="101"/>
      <c r="AY31" s="101"/>
      <c r="AZ31" s="101"/>
      <c r="BA31" s="101"/>
      <c r="BB31" s="101"/>
      <c r="BC31" s="101"/>
      <c r="BD31" s="101"/>
      <c r="BE31" s="101"/>
      <c r="BF31" s="101"/>
      <c r="BG31" s="101"/>
      <c r="BH31" s="101"/>
      <c r="BI31" s="101"/>
      <c r="BJ31" s="101"/>
      <c r="BK31" s="101"/>
      <c r="BL31" s="101"/>
      <c r="BM31" s="133"/>
      <c r="BN31" s="133"/>
      <c r="BO31" s="133"/>
      <c r="BP31" s="133"/>
      <c r="BQ31" s="133"/>
      <c r="BR31" s="102"/>
      <c r="BS31" s="102"/>
      <c r="BT31" s="102"/>
      <c r="BU31" s="102"/>
      <c r="BV31" s="102"/>
      <c r="BW31" s="313"/>
      <c r="BX31" s="313"/>
      <c r="BY31" s="229"/>
      <c r="BZ31" s="229"/>
      <c r="CA31" s="229"/>
      <c r="CB31" s="229"/>
      <c r="CC31" s="171"/>
      <c r="CD31" s="229"/>
      <c r="CE31" s="171"/>
      <c r="CF31" s="229"/>
      <c r="CG31" s="101"/>
      <c r="CH31" s="101"/>
      <c r="CI31" s="101"/>
      <c r="CJ31" s="101"/>
      <c r="CK31" s="101"/>
      <c r="CL31" s="101"/>
      <c r="CM31" s="101"/>
      <c r="CN31" s="101"/>
      <c r="CO31" s="101"/>
      <c r="CP31" s="101"/>
      <c r="CQ31" s="101"/>
      <c r="CR31" s="101"/>
      <c r="CS31" s="101"/>
      <c r="CT31" s="101"/>
      <c r="CU31" s="101"/>
      <c r="CV31" s="101"/>
      <c r="CW31" s="133"/>
      <c r="CX31" s="133"/>
      <c r="CY31" s="133"/>
      <c r="CZ31" s="133"/>
      <c r="DA31" s="133"/>
    </row>
    <row r="32" spans="3:105" x14ac:dyDescent="0.2">
      <c r="C32" s="330" t="s">
        <v>109</v>
      </c>
      <c r="D32" s="330"/>
      <c r="E32" s="42">
        <f t="shared" ref="E32:H32" si="42">28/E9</f>
        <v>33.6</v>
      </c>
      <c r="F32" s="42">
        <f t="shared" si="42"/>
        <v>22.032786885245898</v>
      </c>
      <c r="G32" s="42">
        <f t="shared" si="42"/>
        <v>16.390243902439025</v>
      </c>
      <c r="H32" s="42">
        <f t="shared" si="42"/>
        <v>13.048543689320388</v>
      </c>
      <c r="I32" s="42">
        <f>28/I9</f>
        <v>10.838709677419354</v>
      </c>
      <c r="J32" s="42">
        <f>28/J9</f>
        <v>9.2689655172413783</v>
      </c>
      <c r="K32" s="42">
        <f>28/K9</f>
        <v>8.0963855421686741</v>
      </c>
      <c r="L32" s="42">
        <f>28/L9</f>
        <v>7.1871657754010689</v>
      </c>
      <c r="M32" s="42">
        <f>28/M9</f>
        <v>6.4615384615384617</v>
      </c>
      <c r="N32" s="42">
        <f t="shared" ref="N32:AB32" si="43">28/N9</f>
        <v>5.3760000000000003</v>
      </c>
      <c r="O32" s="42">
        <f t="shared" si="43"/>
        <v>4.6027397260273979</v>
      </c>
      <c r="P32" s="42">
        <f t="shared" si="43"/>
        <v>4.023952095808383</v>
      </c>
      <c r="Q32" s="42">
        <f t="shared" si="43"/>
        <v>3.5744680851063833</v>
      </c>
      <c r="R32" s="42">
        <f t="shared" si="43"/>
        <v>2.9217391304347826</v>
      </c>
      <c r="S32" s="42">
        <f t="shared" si="43"/>
        <v>2.4705882352941173</v>
      </c>
      <c r="T32" s="42">
        <f t="shared" si="43"/>
        <v>2.1401273885350318</v>
      </c>
      <c r="U32" s="42">
        <f t="shared" si="43"/>
        <v>1.8876404494382022</v>
      </c>
      <c r="V32" s="42">
        <f t="shared" si="43"/>
        <v>1.6884422110552766</v>
      </c>
      <c r="W32" s="42">
        <f t="shared" si="43"/>
        <v>1.5272727272727273</v>
      </c>
      <c r="X32" s="42">
        <f t="shared" si="43"/>
        <v>1.3941908713692948</v>
      </c>
      <c r="Y32" s="42">
        <f t="shared" si="43"/>
        <v>1.2824427480916032</v>
      </c>
      <c r="Z32" s="42">
        <f t="shared" si="43"/>
        <v>1.1872791519434629</v>
      </c>
      <c r="AA32" s="42">
        <f t="shared" si="43"/>
        <v>1.1052631578947369</v>
      </c>
      <c r="AB32" s="42">
        <f t="shared" si="43"/>
        <v>1.0338461538461539</v>
      </c>
      <c r="AC32" s="42">
        <f>28/AC9</f>
        <v>0.97109826589595383</v>
      </c>
      <c r="AD32" s="42">
        <f>28/AD9</f>
        <v>0.91553133514986385</v>
      </c>
      <c r="AE32" s="42">
        <f>28/AE9</f>
        <v>0.86597938144329889</v>
      </c>
      <c r="AF32" s="42">
        <f>28/AF9</f>
        <v>0.8215158924205378</v>
      </c>
      <c r="AG32" s="42">
        <f>28/AG9</f>
        <v>0.78139534883720929</v>
      </c>
      <c r="AH32" s="4"/>
      <c r="AI32" s="4"/>
      <c r="AJ32" s="4"/>
      <c r="AK32" s="4"/>
      <c r="AL32" s="7"/>
      <c r="AM32" s="313"/>
      <c r="AN32" s="313"/>
      <c r="AO32" s="229"/>
      <c r="AP32" s="229"/>
      <c r="AQ32" s="229"/>
      <c r="AR32" s="229"/>
      <c r="AS32" s="229"/>
      <c r="AT32" s="229"/>
      <c r="AU32" s="229"/>
      <c r="AV32" s="229"/>
      <c r="AW32" s="224"/>
      <c r="AX32" s="101"/>
      <c r="AY32" s="101"/>
      <c r="AZ32" s="101"/>
      <c r="BA32" s="101"/>
      <c r="BB32" s="101"/>
      <c r="BC32" s="101"/>
      <c r="BD32" s="101"/>
      <c r="BE32" s="101"/>
      <c r="BF32" s="101"/>
      <c r="BG32" s="101"/>
      <c r="BH32" s="101"/>
      <c r="BI32" s="101"/>
      <c r="BJ32" s="101"/>
      <c r="BK32" s="101"/>
      <c r="BL32" s="101"/>
      <c r="BM32" s="133"/>
      <c r="BN32" s="133"/>
      <c r="BO32" s="133"/>
      <c r="BP32" s="133"/>
      <c r="BQ32" s="133"/>
      <c r="BR32" s="102"/>
      <c r="BS32" s="102"/>
      <c r="BT32" s="102"/>
      <c r="BU32" s="102"/>
      <c r="BV32" s="102"/>
      <c r="BW32" s="313"/>
      <c r="BX32" s="313"/>
      <c r="BY32" s="229"/>
      <c r="BZ32" s="229"/>
      <c r="CA32" s="229"/>
      <c r="CB32" s="229"/>
      <c r="CC32" s="171"/>
      <c r="CD32" s="229"/>
      <c r="CE32" s="171"/>
      <c r="CF32" s="229"/>
      <c r="CG32" s="101"/>
      <c r="CH32" s="101"/>
      <c r="CI32" s="101"/>
      <c r="CJ32" s="101"/>
      <c r="CK32" s="101"/>
      <c r="CL32" s="101"/>
      <c r="CM32" s="101"/>
      <c r="CN32" s="101"/>
      <c r="CO32" s="101"/>
      <c r="CP32" s="101"/>
      <c r="CQ32" s="101"/>
      <c r="CR32" s="101"/>
      <c r="CS32" s="101"/>
      <c r="CT32" s="101"/>
      <c r="CU32" s="101"/>
      <c r="CV32" s="101"/>
      <c r="CW32" s="133"/>
      <c r="CX32" s="133"/>
      <c r="CY32" s="133"/>
      <c r="CZ32" s="133"/>
      <c r="DA32" s="133"/>
    </row>
    <row r="33" spans="3:105" x14ac:dyDescent="0.2">
      <c r="C33" s="331" t="s">
        <v>81</v>
      </c>
      <c r="D33" s="331"/>
      <c r="E33" s="36">
        <f t="shared" ref="E33:H33" si="44">4*28/(4*3+E9)</f>
        <v>8.7272727272727266</v>
      </c>
      <c r="F33" s="36">
        <f t="shared" si="44"/>
        <v>8.4395604395604398</v>
      </c>
      <c r="G33" s="36">
        <f t="shared" si="44"/>
        <v>8.1702127659574462</v>
      </c>
      <c r="H33" s="36">
        <f t="shared" si="44"/>
        <v>7.9175257731958757</v>
      </c>
      <c r="I33" s="36">
        <f>4*28/(4*3+I9)</f>
        <v>7.68</v>
      </c>
      <c r="J33" s="36">
        <f>4*28/(4*3+J9)</f>
        <v>7.4563106796116498</v>
      </c>
      <c r="K33" s="36">
        <f>4*28/(4*3+K9)</f>
        <v>7.2452830188679238</v>
      </c>
      <c r="L33" s="36">
        <f>4*28/(4*3+L9)</f>
        <v>7.045871559633027</v>
      </c>
      <c r="M33" s="36">
        <f t="shared" ref="M33:AB33" si="45">4*28/(4*3+M9)</f>
        <v>6.8571428571428577</v>
      </c>
      <c r="N33" s="36">
        <f t="shared" si="45"/>
        <v>6.5084745762711869</v>
      </c>
      <c r="O33" s="36">
        <f t="shared" si="45"/>
        <v>6.1935483870967749</v>
      </c>
      <c r="P33" s="36">
        <f t="shared" si="45"/>
        <v>5.907692307692308</v>
      </c>
      <c r="Q33" s="36">
        <f t="shared" si="45"/>
        <v>5.6470588235294121</v>
      </c>
      <c r="R33" s="36">
        <f t="shared" si="45"/>
        <v>5.1891891891891886</v>
      </c>
      <c r="S33" s="36">
        <f t="shared" si="45"/>
        <v>4.8</v>
      </c>
      <c r="T33" s="36">
        <f t="shared" si="45"/>
        <v>4.4651162790697674</v>
      </c>
      <c r="U33" s="36">
        <f t="shared" si="45"/>
        <v>4.1739130434782608</v>
      </c>
      <c r="V33" s="36">
        <f t="shared" si="45"/>
        <v>3.9183673469387759</v>
      </c>
      <c r="W33" s="36">
        <f t="shared" si="45"/>
        <v>3.6923076923076925</v>
      </c>
      <c r="X33" s="36">
        <f t="shared" si="45"/>
        <v>3.4909090909090916</v>
      </c>
      <c r="Y33" s="36">
        <f t="shared" si="45"/>
        <v>3.3103448275862073</v>
      </c>
      <c r="Z33" s="36">
        <f t="shared" si="45"/>
        <v>3.1475409836065578</v>
      </c>
      <c r="AA33" s="36">
        <f t="shared" si="45"/>
        <v>3.0000000000000004</v>
      </c>
      <c r="AB33" s="36">
        <f t="shared" si="45"/>
        <v>2.8656716417910451</v>
      </c>
      <c r="AC33" s="36">
        <f>4*28/(4*3+AC9)</f>
        <v>2.7428571428571433</v>
      </c>
      <c r="AD33" s="36">
        <f>4*28/(4*3+AD9)</f>
        <v>2.6301369863013702</v>
      </c>
      <c r="AE33" s="36">
        <f>4*28/(4*3+AE9)</f>
        <v>2.5263157894736841</v>
      </c>
      <c r="AF33" s="36">
        <f>4*28/(4*3+AF9)</f>
        <v>2.4303797468354431</v>
      </c>
      <c r="AG33" s="36">
        <f>4*28/(4*3+AG9)</f>
        <v>2.3414634146341462</v>
      </c>
      <c r="AH33" s="4"/>
      <c r="AI33" s="4"/>
      <c r="AJ33" s="4"/>
      <c r="AK33" s="4"/>
      <c r="AL33" s="7"/>
      <c r="AM33" s="313"/>
      <c r="AN33" s="313"/>
      <c r="AO33" s="229"/>
      <c r="AP33" s="229"/>
      <c r="AQ33" s="229"/>
      <c r="AR33" s="229"/>
      <c r="AS33" s="229"/>
      <c r="AT33" s="229"/>
      <c r="AU33" s="229"/>
      <c r="AV33" s="229"/>
      <c r="AW33" s="224"/>
      <c r="AX33" s="101"/>
      <c r="AY33" s="101"/>
      <c r="AZ33" s="101"/>
      <c r="BA33" s="101"/>
      <c r="BB33" s="101"/>
      <c r="BC33" s="101"/>
      <c r="BD33" s="101"/>
      <c r="BE33" s="101"/>
      <c r="BF33" s="101"/>
      <c r="BG33" s="101"/>
      <c r="BH33" s="101"/>
      <c r="BI33" s="101"/>
      <c r="BJ33" s="101"/>
      <c r="BK33" s="101"/>
      <c r="BL33" s="101"/>
      <c r="BM33" s="133"/>
      <c r="BN33" s="133"/>
      <c r="BO33" s="133"/>
      <c r="BP33" s="133"/>
      <c r="BQ33" s="133"/>
      <c r="BR33" s="102"/>
      <c r="BS33" s="102"/>
      <c r="BT33" s="102"/>
      <c r="BU33" s="102"/>
      <c r="BV33" s="102"/>
      <c r="BW33" s="313"/>
      <c r="BX33" s="313"/>
      <c r="BY33" s="229"/>
      <c r="BZ33" s="229"/>
      <c r="CA33" s="229"/>
      <c r="CB33" s="229"/>
      <c r="CC33" s="171"/>
      <c r="CD33" s="229"/>
      <c r="CE33" s="171"/>
      <c r="CF33" s="229"/>
      <c r="CG33" s="101"/>
      <c r="CH33" s="101"/>
      <c r="CI33" s="101"/>
      <c r="CJ33" s="101"/>
      <c r="CK33" s="101"/>
      <c r="CL33" s="101"/>
      <c r="CM33" s="101"/>
      <c r="CN33" s="101"/>
      <c r="CO33" s="101"/>
      <c r="CP33" s="101"/>
      <c r="CQ33" s="101"/>
      <c r="CR33" s="101"/>
      <c r="CS33" s="101"/>
      <c r="CT33" s="101"/>
      <c r="CU33" s="101"/>
      <c r="CV33" s="101"/>
      <c r="CW33" s="133"/>
      <c r="CX33" s="133"/>
      <c r="CY33" s="133"/>
      <c r="CZ33" s="133"/>
      <c r="DA33" s="133"/>
    </row>
    <row r="34" spans="3:105" x14ac:dyDescent="0.2">
      <c r="C34" s="332" t="s">
        <v>110</v>
      </c>
      <c r="D34" s="332"/>
      <c r="E34" s="43">
        <f t="shared" ref="E34:H34" si="46">28.08/E9</f>
        <v>33.695999999999998</v>
      </c>
      <c r="F34" s="43">
        <f t="shared" si="46"/>
        <v>22.095737704918029</v>
      </c>
      <c r="G34" s="43">
        <f t="shared" si="46"/>
        <v>16.437073170731704</v>
      </c>
      <c r="H34" s="43">
        <f t="shared" si="46"/>
        <v>13.085825242718444</v>
      </c>
      <c r="I34" s="43">
        <f>28.08/I9</f>
        <v>10.869677419354838</v>
      </c>
      <c r="J34" s="43">
        <f>28.08/J9</f>
        <v>9.2954482758620678</v>
      </c>
      <c r="K34" s="43">
        <f>28.08/K9</f>
        <v>8.1195180722891553</v>
      </c>
      <c r="L34" s="43">
        <f>28.08/L9</f>
        <v>7.2077005347593577</v>
      </c>
      <c r="M34" s="43">
        <f t="shared" ref="M34:AB34" si="47">28.08/M9</f>
        <v>6.48</v>
      </c>
      <c r="N34" s="43">
        <f t="shared" si="47"/>
        <v>5.3913599999999997</v>
      </c>
      <c r="O34" s="43">
        <f t="shared" si="47"/>
        <v>4.6158904109589036</v>
      </c>
      <c r="P34" s="43">
        <f t="shared" si="47"/>
        <v>4.0354491017964067</v>
      </c>
      <c r="Q34" s="43">
        <f t="shared" si="47"/>
        <v>3.5846808510638297</v>
      </c>
      <c r="R34" s="43">
        <f t="shared" si="47"/>
        <v>2.9300869565217389</v>
      </c>
      <c r="S34" s="43">
        <f t="shared" si="47"/>
        <v>2.4776470588235293</v>
      </c>
      <c r="T34" s="43">
        <f t="shared" si="47"/>
        <v>2.1462420382165601</v>
      </c>
      <c r="U34" s="43">
        <f t="shared" si="47"/>
        <v>1.8930337078651684</v>
      </c>
      <c r="V34" s="43">
        <f t="shared" si="47"/>
        <v>1.6932663316582914</v>
      </c>
      <c r="W34" s="43">
        <f t="shared" si="47"/>
        <v>1.5316363636363637</v>
      </c>
      <c r="X34" s="43">
        <f t="shared" si="47"/>
        <v>1.3981742738589211</v>
      </c>
      <c r="Y34" s="43">
        <f t="shared" si="47"/>
        <v>1.2861068702290077</v>
      </c>
      <c r="Z34" s="43">
        <f t="shared" si="47"/>
        <v>1.1906713780918727</v>
      </c>
      <c r="AA34" s="43">
        <f t="shared" si="47"/>
        <v>1.108421052631579</v>
      </c>
      <c r="AB34" s="43">
        <f t="shared" si="47"/>
        <v>1.0367999999999999</v>
      </c>
      <c r="AC34" s="43">
        <f>28.08/AC9</f>
        <v>0.97387283236994215</v>
      </c>
      <c r="AD34" s="43">
        <f>28.08/AD9</f>
        <v>0.91814713896457767</v>
      </c>
      <c r="AE34" s="43">
        <f>28.08/AE9</f>
        <v>0.86845360824742257</v>
      </c>
      <c r="AF34" s="43">
        <f>28.08/AF9</f>
        <v>0.82386308068459646</v>
      </c>
      <c r="AG34" s="43">
        <f>28.08/AG9</f>
        <v>0.78362790697674412</v>
      </c>
      <c r="AH34" s="4"/>
      <c r="AI34" s="4"/>
      <c r="AJ34" s="4"/>
      <c r="AK34" s="4"/>
      <c r="AL34" s="7"/>
      <c r="AM34" s="313"/>
      <c r="AN34" s="313"/>
      <c r="AO34" s="229"/>
      <c r="AP34" s="229"/>
      <c r="AQ34" s="229"/>
      <c r="AR34" s="229"/>
      <c r="AS34" s="229"/>
      <c r="AT34" s="229"/>
      <c r="AU34" s="229"/>
      <c r="AV34" s="229"/>
      <c r="AW34" s="224"/>
      <c r="AX34" s="101"/>
      <c r="AY34" s="101"/>
      <c r="AZ34" s="101"/>
      <c r="BA34" s="101"/>
      <c r="BB34" s="101"/>
      <c r="BC34" s="101"/>
      <c r="BD34" s="101"/>
      <c r="BE34" s="101"/>
      <c r="BF34" s="101"/>
      <c r="BG34" s="101"/>
      <c r="BH34" s="101"/>
      <c r="BI34" s="101"/>
      <c r="BJ34" s="101"/>
      <c r="BK34" s="101"/>
      <c r="BL34" s="101"/>
      <c r="BM34" s="133"/>
      <c r="BN34" s="133"/>
      <c r="BO34" s="133"/>
      <c r="BP34" s="133"/>
      <c r="BQ34" s="133"/>
      <c r="BR34" s="102"/>
      <c r="BS34" s="102"/>
      <c r="BT34" s="102"/>
      <c r="BU34" s="102"/>
      <c r="BV34" s="102"/>
      <c r="BW34" s="313"/>
      <c r="BX34" s="313"/>
      <c r="BY34" s="229"/>
      <c r="BZ34" s="229"/>
      <c r="CA34" s="229"/>
      <c r="CB34" s="229"/>
      <c r="CC34" s="171"/>
      <c r="CD34" s="229"/>
      <c r="CE34" s="171"/>
      <c r="CF34" s="229"/>
      <c r="CG34" s="101"/>
      <c r="CH34" s="101"/>
      <c r="CI34" s="101"/>
      <c r="CJ34" s="101"/>
      <c r="CK34" s="101"/>
      <c r="CL34" s="101"/>
      <c r="CM34" s="101"/>
      <c r="CN34" s="101"/>
      <c r="CO34" s="101"/>
      <c r="CP34" s="101"/>
      <c r="CQ34" s="101"/>
      <c r="CR34" s="101"/>
      <c r="CS34" s="101"/>
      <c r="CT34" s="101"/>
      <c r="CU34" s="101"/>
      <c r="CV34" s="101"/>
      <c r="CW34" s="133"/>
      <c r="CX34" s="133"/>
      <c r="CY34" s="133"/>
      <c r="CZ34" s="133"/>
      <c r="DA34" s="133"/>
    </row>
    <row r="35" spans="3:105" x14ac:dyDescent="0.2">
      <c r="C35" s="333" t="s">
        <v>82</v>
      </c>
      <c r="D35" s="333"/>
      <c r="E35" s="44">
        <f t="shared" ref="E35:H35" si="48">4*28.08/(4*3+E9)</f>
        <v>8.7522077922077912</v>
      </c>
      <c r="F35" s="44">
        <f t="shared" si="48"/>
        <v>8.4636734693877536</v>
      </c>
      <c r="G35" s="44">
        <f t="shared" si="48"/>
        <v>8.1935562310030381</v>
      </c>
      <c r="H35" s="44">
        <f t="shared" si="48"/>
        <v>7.9401472754050069</v>
      </c>
      <c r="I35" s="44">
        <f>4*28.08/(4*3+I9)</f>
        <v>7.7019428571428561</v>
      </c>
      <c r="J35" s="44">
        <f>4*28.08/(4*3+J9)</f>
        <v>7.4776144244105405</v>
      </c>
      <c r="K35" s="44">
        <f>4*28.08/(4*3+K9)</f>
        <v>7.2659838274932609</v>
      </c>
      <c r="L35" s="44">
        <f>4*28.08/(4*3+L9)</f>
        <v>7.066002621231978</v>
      </c>
      <c r="M35" s="44">
        <f t="shared" ref="M35:AB35" si="49">4*28.08/(4*3+M9)</f>
        <v>6.8767346938775509</v>
      </c>
      <c r="N35" s="44">
        <f t="shared" si="49"/>
        <v>6.5270702179176752</v>
      </c>
      <c r="O35" s="44">
        <f t="shared" si="49"/>
        <v>6.2112442396313368</v>
      </c>
      <c r="P35" s="44">
        <f t="shared" si="49"/>
        <v>5.9245714285714284</v>
      </c>
      <c r="Q35" s="44">
        <f t="shared" si="49"/>
        <v>5.6631932773109241</v>
      </c>
      <c r="R35" s="44">
        <f t="shared" si="49"/>
        <v>5.2040154440154431</v>
      </c>
      <c r="S35" s="44">
        <f t="shared" si="49"/>
        <v>4.8137142857142852</v>
      </c>
      <c r="T35" s="44">
        <f t="shared" si="49"/>
        <v>4.4778737541528235</v>
      </c>
      <c r="U35" s="44">
        <f t="shared" si="49"/>
        <v>4.1858385093167696</v>
      </c>
      <c r="V35" s="44">
        <f t="shared" si="49"/>
        <v>3.9295626822157432</v>
      </c>
      <c r="W35" s="44">
        <f t="shared" si="49"/>
        <v>3.7028571428571428</v>
      </c>
      <c r="X35" s="44">
        <f t="shared" si="49"/>
        <v>3.5008831168831174</v>
      </c>
      <c r="Y35" s="44">
        <f t="shared" si="49"/>
        <v>3.319802955665025</v>
      </c>
      <c r="Z35" s="44">
        <f t="shared" si="49"/>
        <v>3.1565339578454337</v>
      </c>
      <c r="AA35" s="44">
        <f t="shared" si="49"/>
        <v>3.0085714285714289</v>
      </c>
      <c r="AB35" s="44">
        <f t="shared" si="49"/>
        <v>2.873859275053305</v>
      </c>
      <c r="AC35" s="44">
        <f>4*28.08/(4*3+AC9)</f>
        <v>2.7506938775510203</v>
      </c>
      <c r="AD35" s="44">
        <f>4*28.08/(4*3+AD9)</f>
        <v>2.6376516634050882</v>
      </c>
      <c r="AE35" s="44">
        <f>4*28.08/(4*3+AE9)</f>
        <v>2.533533834586466</v>
      </c>
      <c r="AF35" s="44">
        <f>4*28.08/(4*3+AF9)</f>
        <v>2.4373236889692582</v>
      </c>
      <c r="AG35" s="44">
        <f>4*28.08/(4*3+AG9)</f>
        <v>2.3481533101045295</v>
      </c>
      <c r="AH35" s="4"/>
      <c r="AI35" s="4"/>
      <c r="AJ35" s="4"/>
      <c r="AK35" s="4"/>
      <c r="AL35" s="7"/>
      <c r="AM35" s="313"/>
      <c r="AN35" s="313"/>
      <c r="AO35" s="229"/>
      <c r="AP35" s="229"/>
      <c r="AQ35" s="229"/>
      <c r="AR35" s="229"/>
      <c r="AS35" s="229"/>
      <c r="AT35" s="229"/>
      <c r="AU35" s="229"/>
      <c r="AV35" s="229"/>
      <c r="AW35" s="224"/>
      <c r="AX35" s="101"/>
      <c r="AY35" s="101"/>
      <c r="AZ35" s="101"/>
      <c r="BA35" s="101"/>
      <c r="BB35" s="101"/>
      <c r="BC35" s="101"/>
      <c r="BD35" s="101"/>
      <c r="BE35" s="101"/>
      <c r="BF35" s="101"/>
      <c r="BG35" s="101"/>
      <c r="BH35" s="101"/>
      <c r="BI35" s="101"/>
      <c r="BJ35" s="101"/>
      <c r="BK35" s="101"/>
      <c r="BL35" s="101"/>
      <c r="BM35" s="133"/>
      <c r="BN35" s="133"/>
      <c r="BO35" s="133"/>
      <c r="BP35" s="133"/>
      <c r="BQ35" s="133"/>
      <c r="BR35" s="102"/>
      <c r="BS35" s="102"/>
      <c r="BT35" s="102"/>
      <c r="BU35" s="102"/>
      <c r="BV35" s="102"/>
      <c r="BW35" s="313"/>
      <c r="BX35" s="313"/>
      <c r="BY35" s="229"/>
      <c r="BZ35" s="229"/>
      <c r="CA35" s="229"/>
      <c r="CB35" s="229"/>
      <c r="CC35" s="171"/>
      <c r="CD35" s="229"/>
      <c r="CE35" s="171"/>
      <c r="CF35" s="229"/>
      <c r="CG35" s="101"/>
      <c r="CH35" s="101"/>
      <c r="CI35" s="101"/>
      <c r="CJ35" s="101"/>
      <c r="CK35" s="101"/>
      <c r="CL35" s="101"/>
      <c r="CM35" s="101"/>
      <c r="CN35" s="101"/>
      <c r="CO35" s="101"/>
      <c r="CP35" s="101"/>
      <c r="CQ35" s="101"/>
      <c r="CR35" s="101"/>
      <c r="CS35" s="101"/>
      <c r="CT35" s="101"/>
      <c r="CU35" s="101"/>
      <c r="CV35" s="101"/>
      <c r="CW35" s="133"/>
      <c r="CX35" s="133"/>
      <c r="CY35" s="133"/>
      <c r="CZ35" s="133"/>
      <c r="DA35" s="133"/>
    </row>
    <row r="36" spans="3:105" x14ac:dyDescent="0.2">
      <c r="C36" s="321" t="s">
        <v>83</v>
      </c>
      <c r="D36" s="321"/>
      <c r="E36" s="45">
        <f t="shared" ref="E36:H36" si="50">5*24/(5.167*4+E9)</f>
        <v>5.5810492372566047</v>
      </c>
      <c r="F36" s="45">
        <f t="shared" si="50"/>
        <v>5.4697530254571429</v>
      </c>
      <c r="G36" s="45">
        <f t="shared" si="50"/>
        <v>5.3628089201388374</v>
      </c>
      <c r="H36" s="45">
        <f t="shared" si="50"/>
        <v>5.259966540768394</v>
      </c>
      <c r="I36" s="45">
        <f>5*24/(5.167*4+I9)</f>
        <v>5.1609943515784042</v>
      </c>
      <c r="J36" s="45">
        <f>5*24/(5.167*4+J9)</f>
        <v>5.065677921383493</v>
      </c>
      <c r="K36" s="45">
        <f>5*24/(5.167*4+K9)</f>
        <v>4.9738183727324232</v>
      </c>
      <c r="L36" s="45">
        <f>5*24/(5.167*4+L9)</f>
        <v>4.8852309967906749</v>
      </c>
      <c r="M36" s="45">
        <f t="shared" ref="M36:AB36" si="51">5*24/(5.167*4+M9)</f>
        <v>4.7997440136526057</v>
      </c>
      <c r="N36" s="45">
        <f t="shared" si="51"/>
        <v>4.6374421929948859</v>
      </c>
      <c r="O36" s="45">
        <f t="shared" si="51"/>
        <v>4.4857577192414091</v>
      </c>
      <c r="P36" s="45">
        <f t="shared" si="51"/>
        <v>4.3436817529169032</v>
      </c>
      <c r="Q36" s="45">
        <f t="shared" si="51"/>
        <v>4.2103293413173652</v>
      </c>
      <c r="R36" s="45">
        <f t="shared" si="51"/>
        <v>3.9667673050223677</v>
      </c>
      <c r="S36" s="45">
        <f t="shared" si="51"/>
        <v>3.749843756510145</v>
      </c>
      <c r="T36" s="45">
        <f t="shared" si="51"/>
        <v>3.5554150947123073</v>
      </c>
      <c r="U36" s="45">
        <f t="shared" si="51"/>
        <v>3.3801547359723578</v>
      </c>
      <c r="V36" s="45">
        <f t="shared" si="51"/>
        <v>3.221361204073232</v>
      </c>
      <c r="W36" s="45">
        <f t="shared" si="51"/>
        <v>3.0768178865679805</v>
      </c>
      <c r="X36" s="45">
        <f t="shared" si="51"/>
        <v>2.9446889263336984</v>
      </c>
      <c r="Y36" s="45">
        <f t="shared" si="51"/>
        <v>2.8234408332287613</v>
      </c>
      <c r="Z36" s="45">
        <f t="shared" si="51"/>
        <v>2.7117826958133087</v>
      </c>
      <c r="AA36" s="45">
        <f t="shared" si="51"/>
        <v>2.6086200399988404</v>
      </c>
      <c r="AB36" s="45">
        <f t="shared" si="51"/>
        <v>2.5130188336800368</v>
      </c>
      <c r="AC36" s="45">
        <f>5*24/(5.167*4+AC9)</f>
        <v>2.424177126542046</v>
      </c>
      <c r="AD36" s="45">
        <f>5*24/(5.167*4+AD9)</f>
        <v>2.3414025000975585</v>
      </c>
      <c r="AE36" s="45">
        <f>5*24/(5.167*4+AE9)</f>
        <v>2.2640939850569795</v>
      </c>
      <c r="AF36" s="45">
        <f>5*24/(5.167*4+AF9)</f>
        <v>2.1917274465157619</v>
      </c>
      <c r="AG36" s="45">
        <f>5*24/(5.167*4+AG9)</f>
        <v>2.1238436851047764</v>
      </c>
      <c r="AH36" s="4"/>
      <c r="AI36" s="4"/>
      <c r="AJ36" s="4"/>
      <c r="AK36" s="4"/>
      <c r="AL36" s="7"/>
      <c r="AM36" s="313"/>
      <c r="AN36" s="313"/>
      <c r="AO36" s="229"/>
      <c r="AP36" s="229"/>
      <c r="AQ36" s="229"/>
      <c r="AR36" s="229"/>
      <c r="AS36" s="229"/>
      <c r="AT36" s="229"/>
      <c r="AU36" s="229"/>
      <c r="AV36" s="229"/>
      <c r="AW36" s="224"/>
      <c r="AX36" s="101"/>
      <c r="AY36" s="101"/>
      <c r="AZ36" s="101"/>
      <c r="BA36" s="101"/>
      <c r="BB36" s="101"/>
      <c r="BC36" s="101"/>
      <c r="BD36" s="101"/>
      <c r="BE36" s="101"/>
      <c r="BF36" s="101"/>
      <c r="BG36" s="101"/>
      <c r="BH36" s="101"/>
      <c r="BI36" s="101"/>
      <c r="BJ36" s="101"/>
      <c r="BK36" s="101"/>
      <c r="BL36" s="101"/>
      <c r="BM36" s="133"/>
      <c r="BN36" s="133"/>
      <c r="BO36" s="133"/>
      <c r="BP36" s="133"/>
      <c r="BQ36" s="133"/>
      <c r="BR36" s="102"/>
      <c r="BS36" s="102"/>
      <c r="BT36" s="102"/>
      <c r="BU36" s="102"/>
      <c r="BV36" s="102"/>
      <c r="BW36" s="313"/>
      <c r="BX36" s="313"/>
      <c r="BY36" s="229"/>
      <c r="BZ36" s="229"/>
      <c r="CA36" s="229"/>
      <c r="CB36" s="229"/>
      <c r="CC36" s="171"/>
      <c r="CD36" s="229"/>
      <c r="CE36" s="171"/>
      <c r="CF36" s="229"/>
      <c r="CG36" s="101"/>
      <c r="CH36" s="101"/>
      <c r="CI36" s="101"/>
      <c r="CJ36" s="101"/>
      <c r="CK36" s="101"/>
      <c r="CL36" s="101"/>
      <c r="CM36" s="101"/>
      <c r="CN36" s="101"/>
      <c r="CO36" s="101"/>
      <c r="CP36" s="101"/>
      <c r="CQ36" s="101"/>
      <c r="CR36" s="101"/>
      <c r="CS36" s="101"/>
      <c r="CT36" s="101"/>
      <c r="CU36" s="101"/>
      <c r="CV36" s="101"/>
      <c r="CW36" s="133"/>
      <c r="CX36" s="133"/>
      <c r="CY36" s="133"/>
      <c r="CZ36" s="133"/>
      <c r="DA36" s="133"/>
    </row>
    <row r="37" spans="3:105" x14ac:dyDescent="0.2">
      <c r="C37" s="297" t="s">
        <v>85</v>
      </c>
      <c r="D37" s="297"/>
      <c r="E37" s="40">
        <f t="shared" ref="E37:H37" si="52">2*25.8/(4.5+E9)</f>
        <v>9.6750000000000007</v>
      </c>
      <c r="F37" s="40">
        <f t="shared" si="52"/>
        <v>8.9415162454873638</v>
      </c>
      <c r="G37" s="40">
        <f t="shared" si="52"/>
        <v>8.3114093959731541</v>
      </c>
      <c r="H37" s="40">
        <f t="shared" si="52"/>
        <v>7.7642633228840117</v>
      </c>
      <c r="I37" s="40">
        <f>2*25.8/(4.5+I9)</f>
        <v>7.2847058823529407</v>
      </c>
      <c r="J37" s="40">
        <f>2*25.8/(4.5+J9)</f>
        <v>6.8609418282548473</v>
      </c>
      <c r="K37" s="40">
        <f>2*25.8/(4.5+K9)</f>
        <v>6.483769633507853</v>
      </c>
      <c r="L37" s="40">
        <f>2*25.8/(4.5+L9)</f>
        <v>6.1459057071960297</v>
      </c>
      <c r="M37" s="40">
        <f t="shared" ref="M37:AB37" si="53">2*25.8/(4.5+M9)</f>
        <v>5.8415094339622655</v>
      </c>
      <c r="N37" s="40">
        <f t="shared" si="53"/>
        <v>5.3150214592274683</v>
      </c>
      <c r="O37" s="40">
        <f t="shared" si="53"/>
        <v>4.8755905511811033</v>
      </c>
      <c r="P37" s="40">
        <f t="shared" si="53"/>
        <v>4.5032727272727282</v>
      </c>
      <c r="Q37" s="40">
        <f t="shared" si="53"/>
        <v>4.1837837837837846</v>
      </c>
      <c r="R37" s="40">
        <f t="shared" si="53"/>
        <v>3.6639053254437868</v>
      </c>
      <c r="S37" s="40">
        <f t="shared" si="53"/>
        <v>3.2589473684210528</v>
      </c>
      <c r="T37" s="40">
        <f t="shared" si="53"/>
        <v>2.9345971563981039</v>
      </c>
      <c r="U37" s="40">
        <f t="shared" si="53"/>
        <v>2.6689655172413791</v>
      </c>
      <c r="V37" s="40">
        <f t="shared" si="53"/>
        <v>2.4474308300395258</v>
      </c>
      <c r="W37" s="40">
        <f t="shared" si="53"/>
        <v>2.2598540145985404</v>
      </c>
      <c r="X37" s="40">
        <f t="shared" si="53"/>
        <v>2.0989830508474578</v>
      </c>
      <c r="Y37" s="40">
        <f t="shared" si="53"/>
        <v>1.9594936708860762</v>
      </c>
      <c r="Z37" s="40">
        <f t="shared" si="53"/>
        <v>1.8373887240356084</v>
      </c>
      <c r="AA37" s="40">
        <f t="shared" si="53"/>
        <v>1.7296089385474862</v>
      </c>
      <c r="AB37" s="40">
        <f t="shared" si="53"/>
        <v>1.6337730870712401</v>
      </c>
      <c r="AC37" s="40">
        <f>2*25.8/(4.5+AC9)</f>
        <v>1.5480000000000003</v>
      </c>
      <c r="AD37" s="40">
        <f>2*25.8/(4.5+AD9)</f>
        <v>1.4707838479809978</v>
      </c>
      <c r="AE37" s="40">
        <f>2*25.8/(4.5+AE9)</f>
        <v>1.4009049773755655</v>
      </c>
      <c r="AF37" s="40">
        <f>2*25.8/(4.5+AF9)</f>
        <v>1.3373650107991359</v>
      </c>
      <c r="AG37" s="40">
        <f>2*25.8/(4.5+AG9)</f>
        <v>1.2793388429752066</v>
      </c>
      <c r="AH37" s="4"/>
      <c r="AI37" s="4"/>
      <c r="AJ37" s="4"/>
      <c r="AK37" s="4"/>
      <c r="AL37" s="7"/>
      <c r="AM37" s="313"/>
      <c r="AN37" s="313"/>
      <c r="AO37" s="229"/>
      <c r="AP37" s="229"/>
      <c r="AQ37" s="229"/>
      <c r="AR37" s="229"/>
      <c r="AS37" s="229"/>
      <c r="AT37" s="229"/>
      <c r="AU37" s="229"/>
      <c r="AV37" s="229"/>
      <c r="AW37" s="224"/>
      <c r="AX37" s="101"/>
      <c r="AY37" s="101"/>
      <c r="AZ37" s="101"/>
      <c r="BA37" s="101"/>
      <c r="BB37" s="101"/>
      <c r="BC37" s="101"/>
      <c r="BD37" s="101"/>
      <c r="BE37" s="101"/>
      <c r="BF37" s="101"/>
      <c r="BG37" s="101"/>
      <c r="BH37" s="101"/>
      <c r="BI37" s="101"/>
      <c r="BJ37" s="101"/>
      <c r="BK37" s="101"/>
      <c r="BL37" s="101"/>
      <c r="BM37" s="133"/>
      <c r="BN37" s="133"/>
      <c r="BO37" s="133"/>
      <c r="BP37" s="133"/>
      <c r="BQ37" s="133"/>
      <c r="BR37" s="102"/>
      <c r="BS37" s="102"/>
      <c r="BT37" s="102"/>
      <c r="BU37" s="102"/>
      <c r="BV37" s="102"/>
      <c r="BW37" s="313"/>
      <c r="BX37" s="313"/>
      <c r="BY37" s="229"/>
      <c r="BZ37" s="229"/>
      <c r="CA37" s="229"/>
      <c r="CB37" s="229"/>
      <c r="CC37" s="171"/>
      <c r="CD37" s="229"/>
      <c r="CE37" s="171"/>
      <c r="CF37" s="229"/>
      <c r="CG37" s="101"/>
      <c r="CH37" s="101"/>
      <c r="CI37" s="101"/>
      <c r="CJ37" s="101"/>
      <c r="CK37" s="101"/>
      <c r="CL37" s="101"/>
      <c r="CM37" s="101"/>
      <c r="CN37" s="101"/>
      <c r="CO37" s="101"/>
      <c r="CP37" s="101"/>
      <c r="CQ37" s="101"/>
      <c r="CR37" s="101"/>
      <c r="CS37" s="101"/>
      <c r="CT37" s="101"/>
      <c r="CU37" s="101"/>
      <c r="CV37" s="101"/>
      <c r="CW37" s="133"/>
      <c r="CX37" s="133"/>
      <c r="CY37" s="133"/>
      <c r="CZ37" s="133"/>
      <c r="DA37" s="133"/>
    </row>
    <row r="38" spans="3:105" x14ac:dyDescent="0.2">
      <c r="C38" s="292" t="s">
        <v>84</v>
      </c>
      <c r="D38" s="292"/>
      <c r="E38" s="41">
        <f t="shared" ref="E38:H38" si="54">4*25.8/(4.167*3+E9)</f>
        <v>7.7394195435342352</v>
      </c>
      <c r="F38" s="41">
        <f t="shared" si="54"/>
        <v>7.4935556873328411</v>
      </c>
      <c r="G38" s="41">
        <f t="shared" si="54"/>
        <v>7.2628319414469367</v>
      </c>
      <c r="H38" s="41">
        <f t="shared" si="54"/>
        <v>7.0458916034182586</v>
      </c>
      <c r="I38" s="41">
        <f>4*25.8/(4.167*3+I9)</f>
        <v>6.8415353678209181</v>
      </c>
      <c r="J38" s="41">
        <f>4*25.8/(4.167*3+J9)</f>
        <v>6.648699144216212</v>
      </c>
      <c r="K38" s="41">
        <f>4*25.8/(4.167*3+K9)</f>
        <v>6.4664355236225406</v>
      </c>
      <c r="L38" s="41">
        <f>4*25.8/(4.167*3+L9)</f>
        <v>6.2938982120531408</v>
      </c>
      <c r="M38" s="41">
        <f t="shared" ref="M38:AB38" si="55">4*25.8/(4.167*3+M9)</f>
        <v>6.1303288913529892</v>
      </c>
      <c r="N38" s="41">
        <f t="shared" si="55"/>
        <v>5.8274356271645837</v>
      </c>
      <c r="O38" s="41">
        <f t="shared" si="55"/>
        <v>5.5530644090900942</v>
      </c>
      <c r="P38" s="41">
        <f t="shared" si="55"/>
        <v>5.3033677070129164</v>
      </c>
      <c r="Q38" s="41">
        <f t="shared" si="55"/>
        <v>5.0751602380210814</v>
      </c>
      <c r="R38" s="41">
        <f t="shared" si="55"/>
        <v>4.6729959398064995</v>
      </c>
      <c r="S38" s="41">
        <f t="shared" si="55"/>
        <v>4.3298882564367931</v>
      </c>
      <c r="T38" s="41">
        <f t="shared" si="55"/>
        <v>4.0337185517178487</v>
      </c>
      <c r="U38" s="41">
        <f t="shared" si="55"/>
        <v>3.7754716290867409</v>
      </c>
      <c r="V38" s="41">
        <f t="shared" si="55"/>
        <v>3.5483020641124088</v>
      </c>
      <c r="W38" s="41">
        <f t="shared" si="55"/>
        <v>3.3469184783196222</v>
      </c>
      <c r="X38" s="41">
        <f t="shared" si="55"/>
        <v>3.1671662250774912</v>
      </c>
      <c r="Y38" s="41">
        <f t="shared" si="55"/>
        <v>3.0057376969602827</v>
      </c>
      <c r="Z38" s="41">
        <f t="shared" si="55"/>
        <v>2.859966929322975</v>
      </c>
      <c r="AA38" s="41">
        <f t="shared" si="55"/>
        <v>2.7276812066641409</v>
      </c>
      <c r="AB38" s="41">
        <f t="shared" si="55"/>
        <v>2.6070920313592079</v>
      </c>
      <c r="AC38" s="41">
        <f>4*25.8/(4.167*3+AC9)</f>
        <v>2.49671378918252</v>
      </c>
      <c r="AD38" s="41">
        <f>4*25.8/(4.167*3+AD9)</f>
        <v>2.3953022366985679</v>
      </c>
      <c r="AE38" s="41">
        <f>4*25.8/(4.167*3+AE9)</f>
        <v>2.301807394630603</v>
      </c>
      <c r="AF38" s="41">
        <f>4*25.8/(4.167*3+AF9)</f>
        <v>2.2153370589540118</v>
      </c>
      <c r="AG38" s="41">
        <f>4*25.8/(4.167*3+AG9)</f>
        <v>2.1351282387260953</v>
      </c>
      <c r="AH38" s="4"/>
      <c r="AI38" s="4"/>
      <c r="AJ38" s="4"/>
      <c r="AK38" s="4"/>
      <c r="AL38" s="7"/>
      <c r="AM38" s="313"/>
      <c r="AN38" s="313"/>
      <c r="AO38" s="229"/>
      <c r="AP38" s="229"/>
      <c r="AQ38" s="229"/>
      <c r="AR38" s="229"/>
      <c r="AS38" s="229"/>
      <c r="AT38" s="229"/>
      <c r="AU38" s="229"/>
      <c r="AV38" s="229"/>
      <c r="AW38" s="224"/>
      <c r="AX38" s="101"/>
      <c r="AY38" s="101"/>
      <c r="AZ38" s="101"/>
      <c r="BA38" s="101"/>
      <c r="BB38" s="101"/>
      <c r="BC38" s="101"/>
      <c r="BD38" s="101"/>
      <c r="BE38" s="101"/>
      <c r="BF38" s="101"/>
      <c r="BG38" s="101"/>
      <c r="BH38" s="101"/>
      <c r="BI38" s="101"/>
      <c r="BJ38" s="101"/>
      <c r="BK38" s="101"/>
      <c r="BL38" s="101"/>
      <c r="BM38" s="133"/>
      <c r="BN38" s="133"/>
      <c r="BO38" s="133"/>
      <c r="BP38" s="133"/>
      <c r="BQ38" s="133"/>
      <c r="BR38" s="102"/>
      <c r="BS38" s="102"/>
      <c r="BT38" s="102"/>
      <c r="BU38" s="102"/>
      <c r="BV38" s="102"/>
      <c r="BW38" s="313"/>
      <c r="BX38" s="313"/>
      <c r="BY38" s="229"/>
      <c r="BZ38" s="229"/>
      <c r="CA38" s="229"/>
      <c r="CB38" s="229"/>
      <c r="CC38" s="171"/>
      <c r="CD38" s="229"/>
      <c r="CE38" s="171"/>
      <c r="CF38" s="229"/>
      <c r="CG38" s="101"/>
      <c r="CH38" s="101"/>
      <c r="CI38" s="101"/>
      <c r="CJ38" s="101"/>
      <c r="CK38" s="101"/>
      <c r="CL38" s="101"/>
      <c r="CM38" s="101"/>
      <c r="CN38" s="101"/>
      <c r="CO38" s="101"/>
      <c r="CP38" s="101"/>
      <c r="CQ38" s="101"/>
      <c r="CR38" s="101"/>
      <c r="CS38" s="101"/>
      <c r="CT38" s="101"/>
      <c r="CU38" s="101"/>
      <c r="CV38" s="101"/>
      <c r="CW38" s="133"/>
      <c r="CX38" s="133"/>
      <c r="CY38" s="133"/>
      <c r="CZ38" s="133"/>
      <c r="DA38" s="133"/>
    </row>
    <row r="39" spans="3:105" x14ac:dyDescent="0.2">
      <c r="C39" s="323" t="s">
        <v>111</v>
      </c>
      <c r="D39" s="323"/>
      <c r="E39" s="27">
        <f t="shared" ref="E39:H39" si="56">25.8/E9</f>
        <v>30.96</v>
      </c>
      <c r="F39" s="27">
        <f t="shared" si="56"/>
        <v>20.301639344262295</v>
      </c>
      <c r="G39" s="27">
        <f t="shared" si="56"/>
        <v>15.102439024390243</v>
      </c>
      <c r="H39" s="27">
        <f t="shared" si="56"/>
        <v>12.023300970873786</v>
      </c>
      <c r="I39" s="27">
        <f>25.8/I9</f>
        <v>9.9870967741935477</v>
      </c>
      <c r="J39" s="27">
        <f>25.8/J9</f>
        <v>8.5406896551724127</v>
      </c>
      <c r="K39" s="27">
        <f>25.8/K9</f>
        <v>7.4602409638554219</v>
      </c>
      <c r="L39" s="27">
        <f>25.8/L9</f>
        <v>6.622459893048128</v>
      </c>
      <c r="M39" s="27">
        <f t="shared" ref="M39:AB39" si="57">25.8/M9</f>
        <v>5.953846153846154</v>
      </c>
      <c r="N39" s="27">
        <f t="shared" si="57"/>
        <v>4.9536000000000007</v>
      </c>
      <c r="O39" s="27">
        <f t="shared" si="57"/>
        <v>4.2410958904109588</v>
      </c>
      <c r="P39" s="27">
        <f t="shared" si="57"/>
        <v>3.7077844311377248</v>
      </c>
      <c r="Q39" s="27">
        <f t="shared" si="57"/>
        <v>3.2936170212765958</v>
      </c>
      <c r="R39" s="27">
        <f t="shared" si="57"/>
        <v>2.6921739130434781</v>
      </c>
      <c r="S39" s="27">
        <f t="shared" si="57"/>
        <v>2.276470588235294</v>
      </c>
      <c r="T39" s="27">
        <f t="shared" si="57"/>
        <v>1.9719745222929936</v>
      </c>
      <c r="U39" s="27">
        <f t="shared" si="57"/>
        <v>1.7393258426966292</v>
      </c>
      <c r="V39" s="27">
        <f t="shared" si="57"/>
        <v>1.5557788944723621</v>
      </c>
      <c r="W39" s="27">
        <f t="shared" si="57"/>
        <v>1.4072727272727275</v>
      </c>
      <c r="X39" s="27">
        <f t="shared" si="57"/>
        <v>1.2846473029045644</v>
      </c>
      <c r="Y39" s="27">
        <f t="shared" si="57"/>
        <v>1.1816793893129771</v>
      </c>
      <c r="Z39" s="27">
        <f t="shared" si="57"/>
        <v>1.0939929328621909</v>
      </c>
      <c r="AA39" s="27">
        <f t="shared" si="57"/>
        <v>1.0184210526315791</v>
      </c>
      <c r="AB39" s="27">
        <f t="shared" si="57"/>
        <v>0.95261538461538464</v>
      </c>
      <c r="AC39" s="27">
        <f>25.8/AC9</f>
        <v>0.89479768786127178</v>
      </c>
      <c r="AD39" s="27">
        <f>25.8/AD9</f>
        <v>0.84359673024523163</v>
      </c>
      <c r="AE39" s="27">
        <f>25.8/AE9</f>
        <v>0.79793814432989685</v>
      </c>
      <c r="AF39" s="27">
        <f>25.8/AF9</f>
        <v>0.75696821515892421</v>
      </c>
      <c r="AG39" s="27">
        <f>25.8/AG9</f>
        <v>0.72</v>
      </c>
      <c r="AH39" s="4"/>
      <c r="AI39" s="4"/>
      <c r="AJ39" s="4"/>
      <c r="AK39" s="4"/>
      <c r="AL39" s="7"/>
      <c r="AM39" s="313"/>
      <c r="AN39" s="313"/>
      <c r="AO39" s="229"/>
      <c r="AP39" s="229"/>
      <c r="AQ39" s="229"/>
      <c r="AR39" s="229"/>
      <c r="AS39" s="229"/>
      <c r="AT39" s="229"/>
      <c r="AU39" s="229"/>
      <c r="AV39" s="229"/>
      <c r="AW39" s="224"/>
      <c r="AX39" s="101"/>
      <c r="AY39" s="101"/>
      <c r="AZ39" s="101"/>
      <c r="BA39" s="101"/>
      <c r="BB39" s="101"/>
      <c r="BC39" s="101"/>
      <c r="BD39" s="101"/>
      <c r="BE39" s="101"/>
      <c r="BF39" s="101"/>
      <c r="BG39" s="101"/>
      <c r="BH39" s="101"/>
      <c r="BI39" s="101"/>
      <c r="BJ39" s="101"/>
      <c r="BK39" s="101"/>
      <c r="BL39" s="101"/>
      <c r="BM39" s="133"/>
      <c r="BN39" s="133"/>
      <c r="BO39" s="133"/>
      <c r="BP39" s="133"/>
      <c r="BQ39" s="133"/>
      <c r="BR39" s="102"/>
      <c r="BS39" s="102"/>
      <c r="BT39" s="102"/>
      <c r="BU39" s="102"/>
      <c r="BV39" s="102"/>
      <c r="BW39" s="313"/>
      <c r="BX39" s="313"/>
      <c r="BY39" s="229"/>
      <c r="BZ39" s="229"/>
      <c r="CA39" s="229"/>
      <c r="CB39" s="229"/>
      <c r="CC39" s="171"/>
      <c r="CD39" s="229"/>
      <c r="CE39" s="171"/>
      <c r="CF39" s="229"/>
      <c r="CG39" s="101"/>
      <c r="CH39" s="101"/>
      <c r="CI39" s="101"/>
      <c r="CJ39" s="101"/>
      <c r="CK39" s="101"/>
      <c r="CL39" s="101"/>
      <c r="CM39" s="101"/>
      <c r="CN39" s="101"/>
      <c r="CO39" s="101"/>
      <c r="CP39" s="101"/>
      <c r="CQ39" s="101"/>
      <c r="CR39" s="101"/>
      <c r="CS39" s="101"/>
      <c r="CT39" s="101"/>
      <c r="CU39" s="101"/>
      <c r="CV39" s="101"/>
      <c r="CW39" s="133"/>
      <c r="CX39" s="133"/>
      <c r="CY39" s="133"/>
      <c r="CZ39" s="133"/>
      <c r="DA39" s="133"/>
    </row>
    <row r="40" spans="3:105" x14ac:dyDescent="0.2">
      <c r="C40" s="324" t="s">
        <v>105</v>
      </c>
      <c r="D40" s="324"/>
      <c r="E40" s="46">
        <f t="shared" ref="E40:H40" si="58">34/E9</f>
        <v>40.799999999999997</v>
      </c>
      <c r="F40" s="46">
        <f t="shared" si="58"/>
        <v>26.754098360655735</v>
      </c>
      <c r="G40" s="46">
        <f t="shared" si="58"/>
        <v>19.902439024390244</v>
      </c>
      <c r="H40" s="46">
        <f t="shared" si="58"/>
        <v>15.844660194174756</v>
      </c>
      <c r="I40" s="46">
        <f>34/I9</f>
        <v>13.161290322580644</v>
      </c>
      <c r="J40" s="46">
        <f>34/J9</f>
        <v>11.255172413793103</v>
      </c>
      <c r="K40" s="46">
        <f>34/K9</f>
        <v>9.831325301204819</v>
      </c>
      <c r="L40" s="46">
        <f>34/L9</f>
        <v>8.7272727272727266</v>
      </c>
      <c r="M40" s="46">
        <f>34/M9</f>
        <v>7.8461538461538467</v>
      </c>
      <c r="N40" s="46">
        <f t="shared" ref="N40:AB40" si="59">34/N9</f>
        <v>6.5280000000000005</v>
      </c>
      <c r="O40" s="46">
        <f t="shared" si="59"/>
        <v>5.5890410958904111</v>
      </c>
      <c r="P40" s="46">
        <f t="shared" si="59"/>
        <v>4.88622754491018</v>
      </c>
      <c r="Q40" s="46">
        <f t="shared" si="59"/>
        <v>4.3404255319148941</v>
      </c>
      <c r="R40" s="46">
        <f t="shared" si="59"/>
        <v>3.5478260869565217</v>
      </c>
      <c r="S40" s="46">
        <f t="shared" si="59"/>
        <v>3</v>
      </c>
      <c r="T40" s="46">
        <f t="shared" si="59"/>
        <v>2.5987261146496814</v>
      </c>
      <c r="U40" s="46">
        <f t="shared" si="59"/>
        <v>2.292134831460674</v>
      </c>
      <c r="V40" s="46">
        <f t="shared" si="59"/>
        <v>2.050251256281407</v>
      </c>
      <c r="W40" s="46">
        <f t="shared" si="59"/>
        <v>1.8545454545454547</v>
      </c>
      <c r="X40" s="46">
        <f t="shared" si="59"/>
        <v>1.6929460580912865</v>
      </c>
      <c r="Y40" s="46">
        <f t="shared" si="59"/>
        <v>1.5572519083969467</v>
      </c>
      <c r="Z40" s="46">
        <f t="shared" si="59"/>
        <v>1.441696113074205</v>
      </c>
      <c r="AA40" s="46">
        <f t="shared" si="59"/>
        <v>1.3421052631578947</v>
      </c>
      <c r="AB40" s="46">
        <f t="shared" si="59"/>
        <v>1.2553846153846155</v>
      </c>
      <c r="AC40" s="46">
        <f>34/AC9</f>
        <v>1.1791907514450868</v>
      </c>
      <c r="AD40" s="46">
        <f>34/AD9</f>
        <v>1.111716621253406</v>
      </c>
      <c r="AE40" s="46">
        <f>34/AE9</f>
        <v>1.0515463917525771</v>
      </c>
      <c r="AF40" s="46">
        <f>34/AF9</f>
        <v>0.99755501222493881</v>
      </c>
      <c r="AG40" s="46">
        <f>34/AG9</f>
        <v>0.94883720930232551</v>
      </c>
      <c r="AH40" s="4"/>
      <c r="AI40" s="4"/>
      <c r="AJ40" s="4"/>
      <c r="AK40" s="4"/>
      <c r="AL40" s="7"/>
      <c r="AM40" s="313"/>
      <c r="AN40" s="313"/>
      <c r="AO40" s="229"/>
      <c r="AP40" s="229"/>
      <c r="AQ40" s="229"/>
      <c r="AR40" s="229"/>
      <c r="AS40" s="229"/>
      <c r="AT40" s="229"/>
      <c r="AU40" s="229"/>
      <c r="AV40" s="229"/>
      <c r="AW40" s="224"/>
      <c r="AX40" s="101"/>
      <c r="AY40" s="101"/>
      <c r="AZ40" s="101"/>
      <c r="BA40" s="101"/>
      <c r="BB40" s="101"/>
      <c r="BC40" s="101"/>
      <c r="BD40" s="101"/>
      <c r="BE40" s="101"/>
      <c r="BF40" s="101"/>
      <c r="BG40" s="101"/>
      <c r="BH40" s="101"/>
      <c r="BI40" s="101"/>
      <c r="BJ40" s="101"/>
      <c r="BK40" s="101"/>
      <c r="BL40" s="101"/>
      <c r="BM40" s="133"/>
      <c r="BN40" s="133"/>
      <c r="BO40" s="133"/>
      <c r="BP40" s="133"/>
      <c r="BQ40" s="133"/>
      <c r="BR40" s="102"/>
      <c r="BS40" s="102"/>
      <c r="BT40" s="102"/>
      <c r="BU40" s="102"/>
      <c r="BV40" s="102"/>
      <c r="BW40" s="313"/>
      <c r="BX40" s="313"/>
      <c r="BY40" s="229"/>
      <c r="BZ40" s="229"/>
      <c r="CA40" s="229"/>
      <c r="CB40" s="229"/>
      <c r="CC40" s="171"/>
      <c r="CD40" s="229"/>
      <c r="CE40" s="171"/>
      <c r="CF40" s="229"/>
      <c r="CG40" s="101"/>
      <c r="CH40" s="101"/>
      <c r="CI40" s="101"/>
      <c r="CJ40" s="101"/>
      <c r="CK40" s="101"/>
      <c r="CL40" s="101"/>
      <c r="CM40" s="101"/>
      <c r="CN40" s="101"/>
      <c r="CO40" s="101"/>
      <c r="CP40" s="101"/>
      <c r="CQ40" s="101"/>
      <c r="CR40" s="101"/>
      <c r="CS40" s="101"/>
      <c r="CT40" s="101"/>
      <c r="CU40" s="101"/>
      <c r="CV40" s="101"/>
      <c r="CW40" s="133"/>
      <c r="CX40" s="133"/>
      <c r="CY40" s="133"/>
      <c r="CZ40" s="133"/>
      <c r="DA40" s="133"/>
    </row>
    <row r="41" spans="3:105" x14ac:dyDescent="0.2">
      <c r="C41" s="325" t="s">
        <v>86</v>
      </c>
      <c r="D41" s="325"/>
      <c r="E41" s="47">
        <f t="shared" ref="E41:H41" si="60">2*34/(4+E9)</f>
        <v>14.068965517241381</v>
      </c>
      <c r="F41" s="47">
        <f t="shared" si="60"/>
        <v>12.901185770750986</v>
      </c>
      <c r="G41" s="47">
        <f t="shared" si="60"/>
        <v>11.912408759124085</v>
      </c>
      <c r="H41" s="47">
        <f t="shared" si="60"/>
        <v>11.064406779661017</v>
      </c>
      <c r="I41" s="47">
        <f>2*34/(4+I9)</f>
        <v>10.329113924050631</v>
      </c>
      <c r="J41" s="47">
        <f>2*34/(4+J9)</f>
        <v>9.6854599406528177</v>
      </c>
      <c r="K41" s="47">
        <f>2*34/(4+K9)</f>
        <v>9.1173184357541892</v>
      </c>
      <c r="L41" s="47">
        <f>2*34/(4+L9)</f>
        <v>8.6121372031662258</v>
      </c>
      <c r="M41" s="47">
        <f t="shared" ref="M41:AB41" si="61">2*34/(4+M9)</f>
        <v>8.1600000000000019</v>
      </c>
      <c r="N41" s="47">
        <f t="shared" si="61"/>
        <v>7.3846153846153859</v>
      </c>
      <c r="O41" s="47">
        <f t="shared" si="61"/>
        <v>6.7438016528925626</v>
      </c>
      <c r="P41" s="47">
        <f t="shared" si="61"/>
        <v>6.2053231939163505</v>
      </c>
      <c r="Q41" s="47">
        <f t="shared" si="61"/>
        <v>5.746478873239437</v>
      </c>
      <c r="R41" s="47">
        <f t="shared" si="61"/>
        <v>5.0061349693251529</v>
      </c>
      <c r="S41" s="47">
        <f t="shared" si="61"/>
        <v>4.4347826086956523</v>
      </c>
      <c r="T41" s="47">
        <f t="shared" si="61"/>
        <v>3.9804878048780483</v>
      </c>
      <c r="U41" s="47">
        <f t="shared" si="61"/>
        <v>3.6106194690265481</v>
      </c>
      <c r="V41" s="47">
        <f t="shared" si="61"/>
        <v>3.3036437246963564</v>
      </c>
      <c r="W41" s="47">
        <f t="shared" si="61"/>
        <v>3.0447761194029854</v>
      </c>
      <c r="X41" s="47">
        <f t="shared" si="61"/>
        <v>2.8235294117647061</v>
      </c>
      <c r="Y41" s="47">
        <f t="shared" si="61"/>
        <v>2.6322580645161291</v>
      </c>
      <c r="Z41" s="47">
        <f t="shared" si="61"/>
        <v>2.4652567975830815</v>
      </c>
      <c r="AA41" s="47">
        <f t="shared" si="61"/>
        <v>2.3181818181818183</v>
      </c>
      <c r="AB41" s="47">
        <f t="shared" si="61"/>
        <v>2.1876675603217159</v>
      </c>
      <c r="AC41" s="47">
        <f>2*34/(4+AC9)</f>
        <v>2.0710659898477162</v>
      </c>
      <c r="AD41" s="47">
        <f>2*34/(4+AD9)</f>
        <v>1.9662650602409641</v>
      </c>
      <c r="AE41" s="47">
        <f>2*34/(4+AE9)</f>
        <v>1.8715596330275228</v>
      </c>
      <c r="AF41" s="47">
        <f>2*34/(4+AF9)</f>
        <v>1.7855579868708971</v>
      </c>
      <c r="AG41" s="47">
        <f>2*34/(4+AG9)</f>
        <v>1.7071129707112969</v>
      </c>
      <c r="AH41" s="4"/>
      <c r="AI41" s="4"/>
      <c r="AJ41" s="4"/>
      <c r="AK41" s="4"/>
      <c r="AL41" s="7"/>
      <c r="AM41" s="313"/>
      <c r="AN41" s="313"/>
      <c r="AO41" s="229"/>
      <c r="AP41" s="229"/>
      <c r="AQ41" s="229"/>
      <c r="AR41" s="229"/>
      <c r="AS41" s="229"/>
      <c r="AT41" s="229"/>
      <c r="AU41" s="229"/>
      <c r="AV41" s="229"/>
      <c r="AW41" s="224"/>
      <c r="AX41" s="101"/>
      <c r="AY41" s="101"/>
      <c r="AZ41" s="101"/>
      <c r="BA41" s="101"/>
      <c r="BB41" s="101"/>
      <c r="BC41" s="101"/>
      <c r="BD41" s="101"/>
      <c r="BE41" s="101"/>
      <c r="BF41" s="101"/>
      <c r="BG41" s="101"/>
      <c r="BH41" s="101"/>
      <c r="BI41" s="101"/>
      <c r="BJ41" s="101"/>
      <c r="BK41" s="101"/>
      <c r="BL41" s="101"/>
      <c r="BM41" s="133"/>
      <c r="BN41" s="133"/>
      <c r="BO41" s="133"/>
      <c r="BP41" s="133"/>
      <c r="BQ41" s="133"/>
      <c r="BR41" s="102"/>
      <c r="BS41" s="102"/>
      <c r="BT41" s="102"/>
      <c r="BU41" s="102"/>
      <c r="BV41" s="102"/>
      <c r="BW41" s="313"/>
      <c r="BX41" s="313"/>
      <c r="BY41" s="229"/>
      <c r="BZ41" s="229"/>
      <c r="CA41" s="229"/>
      <c r="CB41" s="229"/>
      <c r="CC41" s="171"/>
      <c r="CD41" s="229"/>
      <c r="CE41" s="171"/>
      <c r="CF41" s="229"/>
      <c r="CG41" s="101"/>
      <c r="CH41" s="101"/>
      <c r="CI41" s="101"/>
      <c r="CJ41" s="101"/>
      <c r="CK41" s="101"/>
      <c r="CL41" s="101"/>
      <c r="CM41" s="101"/>
      <c r="CN41" s="101"/>
      <c r="CO41" s="101"/>
      <c r="CP41" s="101"/>
      <c r="CQ41" s="101"/>
      <c r="CR41" s="101"/>
      <c r="CS41" s="101"/>
      <c r="CT41" s="101"/>
      <c r="CU41" s="101"/>
      <c r="CV41" s="101"/>
      <c r="CW41" s="133"/>
      <c r="CX41" s="133"/>
      <c r="CY41" s="133"/>
      <c r="CZ41" s="133"/>
      <c r="DA41" s="133"/>
    </row>
    <row r="42" spans="3:105" x14ac:dyDescent="0.2">
      <c r="C42" s="326" t="s">
        <v>90</v>
      </c>
      <c r="D42" s="326"/>
      <c r="E42" s="48">
        <f t="shared" ref="E42:H42" si="62">2*29.7/(4.5+E9)</f>
        <v>11.137500000000001</v>
      </c>
      <c r="F42" s="48">
        <f t="shared" si="62"/>
        <v>10.293140794223826</v>
      </c>
      <c r="G42" s="48">
        <f t="shared" si="62"/>
        <v>9.5677852348993273</v>
      </c>
      <c r="H42" s="48">
        <f t="shared" si="62"/>
        <v>8.9379310344827569</v>
      </c>
      <c r="I42" s="48">
        <f>2*29.7/(4.5+I9)</f>
        <v>8.3858823529411755</v>
      </c>
      <c r="J42" s="48">
        <f>2*29.7/(4.5+J9)</f>
        <v>7.8980609418282537</v>
      </c>
      <c r="K42" s="48">
        <f>2*29.7/(4.5+K9)</f>
        <v>7.4638743455497378</v>
      </c>
      <c r="L42" s="48">
        <f>2*29.7/(4.5+L9)</f>
        <v>7.0749379652605455</v>
      </c>
      <c r="M42" s="48">
        <f t="shared" ref="M42:AB42" si="63">2*29.7/(4.5+M9)</f>
        <v>6.7245283018867932</v>
      </c>
      <c r="N42" s="48">
        <f t="shared" si="63"/>
        <v>6.1184549356223181</v>
      </c>
      <c r="O42" s="48">
        <f t="shared" si="63"/>
        <v>5.6125984251968513</v>
      </c>
      <c r="P42" s="48">
        <f t="shared" si="63"/>
        <v>5.1840000000000002</v>
      </c>
      <c r="Q42" s="48">
        <f t="shared" si="63"/>
        <v>4.8162162162162163</v>
      </c>
      <c r="R42" s="48">
        <f t="shared" si="63"/>
        <v>4.2177514792899409</v>
      </c>
      <c r="S42" s="48">
        <f t="shared" si="63"/>
        <v>3.7515789473684209</v>
      </c>
      <c r="T42" s="48">
        <f t="shared" si="63"/>
        <v>3.3781990521327008</v>
      </c>
      <c r="U42" s="48">
        <f t="shared" si="63"/>
        <v>3.0724137931034479</v>
      </c>
      <c r="V42" s="48">
        <f t="shared" si="63"/>
        <v>2.8173913043478263</v>
      </c>
      <c r="W42" s="48">
        <f t="shared" si="63"/>
        <v>2.6014598540145988</v>
      </c>
      <c r="X42" s="48">
        <f t="shared" si="63"/>
        <v>2.4162711864406781</v>
      </c>
      <c r="Y42" s="48">
        <f t="shared" si="63"/>
        <v>2.2556962025316456</v>
      </c>
      <c r="Z42" s="48">
        <f t="shared" si="63"/>
        <v>2.1151335311572699</v>
      </c>
      <c r="AA42" s="48">
        <f t="shared" si="63"/>
        <v>1.9910614525139665</v>
      </c>
      <c r="AB42" s="48">
        <f t="shared" si="63"/>
        <v>1.8807387862796834</v>
      </c>
      <c r="AC42" s="48">
        <f>2*29.7/(4.5+AC9)</f>
        <v>1.7820000000000003</v>
      </c>
      <c r="AD42" s="48">
        <f>2*29.7/(4.5+AD9)</f>
        <v>1.6931116389548695</v>
      </c>
      <c r="AE42" s="48">
        <f>2*29.7/(4.5+AE9)</f>
        <v>1.6126696832579184</v>
      </c>
      <c r="AF42" s="48">
        <f>2*29.7/(4.5+AF9)</f>
        <v>1.5395248380129589</v>
      </c>
      <c r="AG42" s="48">
        <f>2*29.7/(4.5+AG9)</f>
        <v>1.4727272727272727</v>
      </c>
      <c r="AH42" s="4"/>
      <c r="AI42" s="4"/>
      <c r="AJ42" s="4"/>
      <c r="AK42" s="4"/>
      <c r="AL42" s="7"/>
      <c r="AM42" s="313"/>
      <c r="AN42" s="313"/>
      <c r="AO42" s="229"/>
      <c r="AP42" s="229"/>
      <c r="AQ42" s="229"/>
      <c r="AR42" s="229"/>
      <c r="AS42" s="229"/>
      <c r="AT42" s="229"/>
      <c r="AU42" s="229"/>
      <c r="AV42" s="229"/>
      <c r="AW42" s="224"/>
      <c r="AX42" s="101"/>
      <c r="AY42" s="101"/>
      <c r="AZ42" s="101"/>
      <c r="BA42" s="101"/>
      <c r="BB42" s="101"/>
      <c r="BC42" s="101"/>
      <c r="BD42" s="101"/>
      <c r="BE42" s="101"/>
      <c r="BF42" s="101"/>
      <c r="BG42" s="101"/>
      <c r="BH42" s="101"/>
      <c r="BI42" s="101"/>
      <c r="BJ42" s="101"/>
      <c r="BK42" s="101"/>
      <c r="BL42" s="101"/>
      <c r="BM42" s="133"/>
      <c r="BN42" s="133"/>
      <c r="BO42" s="133"/>
      <c r="BP42" s="133"/>
      <c r="BQ42" s="133"/>
      <c r="BR42" s="102"/>
      <c r="BS42" s="102"/>
      <c r="BT42" s="102"/>
      <c r="BU42" s="102"/>
      <c r="BV42" s="102"/>
      <c r="BW42" s="313"/>
      <c r="BX42" s="313"/>
      <c r="BY42" s="229"/>
      <c r="BZ42" s="229"/>
      <c r="CA42" s="229"/>
      <c r="CB42" s="229"/>
      <c r="CC42" s="171"/>
      <c r="CD42" s="229"/>
      <c r="CE42" s="171"/>
      <c r="CF42" s="229"/>
      <c r="CG42" s="101"/>
      <c r="CH42" s="101"/>
      <c r="CI42" s="101"/>
      <c r="CJ42" s="101"/>
      <c r="CK42" s="101"/>
      <c r="CL42" s="101"/>
      <c r="CM42" s="101"/>
      <c r="CN42" s="101"/>
      <c r="CO42" s="101"/>
      <c r="CP42" s="101"/>
      <c r="CQ42" s="101"/>
      <c r="CR42" s="101"/>
      <c r="CS42" s="101"/>
      <c r="CT42" s="101"/>
      <c r="CU42" s="101"/>
      <c r="CV42" s="101"/>
      <c r="CW42" s="133"/>
      <c r="CX42" s="133"/>
      <c r="CY42" s="133"/>
      <c r="CZ42" s="133"/>
      <c r="DA42" s="133"/>
    </row>
    <row r="43" spans="3:105" x14ac:dyDescent="0.2">
      <c r="C43" s="311" t="s">
        <v>87</v>
      </c>
      <c r="D43" s="311"/>
      <c r="E43" s="26">
        <f t="shared" ref="E43:H43" si="64">29.7*3/(4.3*2+E9)</f>
        <v>9.4452296819787982</v>
      </c>
      <c r="F43" s="26">
        <f t="shared" si="64"/>
        <v>9.02659349936682</v>
      </c>
      <c r="G43" s="26">
        <f t="shared" si="64"/>
        <v>8.6434923201293437</v>
      </c>
      <c r="H43" s="26">
        <f t="shared" si="64"/>
        <v>8.2915858860023253</v>
      </c>
      <c r="I43" s="26">
        <f>29.7*3/(4.3*2+I9)</f>
        <v>7.9672131147540979</v>
      </c>
      <c r="J43" s="26">
        <f>29.7*3/(4.3*2+J9)</f>
        <v>7.6672642524202219</v>
      </c>
      <c r="K43" s="26">
        <f>29.7*3/(4.3*2+K9)</f>
        <v>7.3890808569454034</v>
      </c>
      <c r="L43" s="26">
        <f>29.7*3/(4.3*2+L9)</f>
        <v>7.1303767922640873</v>
      </c>
      <c r="M43" s="26">
        <f t="shared" ref="M43:AB43" si="65">29.7*3/(4.3*2+M9)</f>
        <v>6.8891752577319583</v>
      </c>
      <c r="N43" s="26">
        <f t="shared" si="65"/>
        <v>6.4526252263126125</v>
      </c>
      <c r="O43" s="26">
        <f t="shared" si="65"/>
        <v>6.0681044267877411</v>
      </c>
      <c r="P43" s="26">
        <f t="shared" si="65"/>
        <v>5.7268344938403848</v>
      </c>
      <c r="Q43" s="26">
        <f t="shared" si="65"/>
        <v>5.4219066937119669</v>
      </c>
      <c r="R43" s="26">
        <f t="shared" si="65"/>
        <v>4.9000916590284138</v>
      </c>
      <c r="S43" s="26">
        <f t="shared" si="65"/>
        <v>4.4698996655518393</v>
      </c>
      <c r="T43" s="26">
        <f t="shared" si="65"/>
        <v>4.1091468101460409</v>
      </c>
      <c r="U43" s="26">
        <f t="shared" si="65"/>
        <v>3.8022759601706966</v>
      </c>
      <c r="V43" s="26">
        <f t="shared" si="65"/>
        <v>3.5380542686962277</v>
      </c>
      <c r="W43" s="26">
        <f t="shared" si="65"/>
        <v>3.3081683168316833</v>
      </c>
      <c r="X43" s="26">
        <f t="shared" si="65"/>
        <v>3.1063335270191752</v>
      </c>
      <c r="Y43" s="26">
        <f t="shared" si="65"/>
        <v>2.927710843373494</v>
      </c>
      <c r="Z43" s="26">
        <f t="shared" si="65"/>
        <v>2.7685137234593475</v>
      </c>
      <c r="AA43" s="26">
        <f t="shared" si="65"/>
        <v>2.6257367387033401</v>
      </c>
      <c r="AB43" s="26">
        <f t="shared" si="65"/>
        <v>2.4969640354974314</v>
      </c>
      <c r="AC43" s="26">
        <f>29.7*3/(4.3*2+AC9)</f>
        <v>2.3802315227070348</v>
      </c>
      <c r="AD43" s="26">
        <f>29.7*3/(4.3*2+AD9)</f>
        <v>2.2739259889408761</v>
      </c>
      <c r="AE43" s="26">
        <f>29.7*3/(4.3*2+AE9)</f>
        <v>2.1767100977198695</v>
      </c>
      <c r="AF43" s="26">
        <f>29.7*3/(4.3*2+AF9)</f>
        <v>2.0874658336587268</v>
      </c>
      <c r="AG43" s="26">
        <f>29.7*3/(4.3*2+AG9)</f>
        <v>2.0052513128282068</v>
      </c>
      <c r="AH43" s="4"/>
      <c r="AI43" s="4"/>
      <c r="AJ43" s="4"/>
      <c r="AK43" s="4"/>
      <c r="AL43" s="7"/>
      <c r="AM43" s="313"/>
      <c r="AN43" s="313"/>
      <c r="AO43" s="229"/>
      <c r="AP43" s="229"/>
      <c r="AQ43" s="229"/>
      <c r="AR43" s="229"/>
      <c r="AS43" s="229"/>
      <c r="AT43" s="229"/>
      <c r="AU43" s="229"/>
      <c r="AV43" s="229"/>
      <c r="AW43" s="224"/>
      <c r="AX43" s="101"/>
      <c r="AY43" s="101"/>
      <c r="AZ43" s="101"/>
      <c r="BA43" s="101"/>
      <c r="BB43" s="101"/>
      <c r="BC43" s="101"/>
      <c r="BD43" s="101"/>
      <c r="BE43" s="101"/>
      <c r="BF43" s="101"/>
      <c r="BG43" s="101"/>
      <c r="BH43" s="101"/>
      <c r="BI43" s="101"/>
      <c r="BJ43" s="101"/>
      <c r="BK43" s="101"/>
      <c r="BL43" s="101"/>
      <c r="BM43" s="133"/>
      <c r="BN43" s="133"/>
      <c r="BO43" s="133"/>
      <c r="BP43" s="133"/>
      <c r="BQ43" s="133"/>
      <c r="BR43" s="102"/>
      <c r="BS43" s="102"/>
      <c r="BT43" s="102"/>
      <c r="BU43" s="102"/>
      <c r="BV43" s="102"/>
      <c r="BW43" s="313"/>
      <c r="BX43" s="313"/>
      <c r="BY43" s="229"/>
      <c r="BZ43" s="229"/>
      <c r="CA43" s="229"/>
      <c r="CB43" s="229"/>
      <c r="CC43" s="171"/>
      <c r="CD43" s="229"/>
      <c r="CE43" s="171"/>
      <c r="CF43" s="229"/>
      <c r="CG43" s="101"/>
      <c r="CH43" s="101"/>
      <c r="CI43" s="101"/>
      <c r="CJ43" s="101"/>
      <c r="CK43" s="101"/>
      <c r="CL43" s="101"/>
      <c r="CM43" s="101"/>
      <c r="CN43" s="101"/>
      <c r="CO43" s="101"/>
      <c r="CP43" s="101"/>
      <c r="CQ43" s="101"/>
      <c r="CR43" s="101"/>
      <c r="CS43" s="101"/>
      <c r="CT43" s="101"/>
      <c r="CU43" s="101"/>
      <c r="CV43" s="101"/>
      <c r="CW43" s="133"/>
      <c r="CX43" s="133"/>
      <c r="CY43" s="133"/>
      <c r="CZ43" s="133"/>
      <c r="DA43" s="133"/>
    </row>
    <row r="44" spans="3:105" x14ac:dyDescent="0.2">
      <c r="C44" s="312" t="s">
        <v>112</v>
      </c>
      <c r="D44" s="312"/>
      <c r="E44" s="50">
        <f t="shared" ref="E44:H44" si="66">29.7/E9</f>
        <v>35.64</v>
      </c>
      <c r="F44" s="50">
        <f t="shared" si="66"/>
        <v>23.370491803278686</v>
      </c>
      <c r="G44" s="50">
        <f t="shared" si="66"/>
        <v>17.385365853658534</v>
      </c>
      <c r="H44" s="50">
        <f t="shared" si="66"/>
        <v>13.840776699029124</v>
      </c>
      <c r="I44" s="50">
        <f>29.7/I9</f>
        <v>11.496774193548386</v>
      </c>
      <c r="J44" s="50">
        <f>29.7/J9</f>
        <v>9.8317241379310332</v>
      </c>
      <c r="K44" s="50">
        <f>29.7/K9</f>
        <v>8.5879518072289152</v>
      </c>
      <c r="L44" s="50">
        <f>29.7/L9</f>
        <v>7.6235294117647054</v>
      </c>
      <c r="M44" s="50">
        <f t="shared" ref="M44:AB44" si="67">29.7/M9</f>
        <v>6.8538461538461544</v>
      </c>
      <c r="N44" s="50">
        <f t="shared" si="67"/>
        <v>5.7023999999999999</v>
      </c>
      <c r="O44" s="50">
        <f t="shared" si="67"/>
        <v>4.882191780821918</v>
      </c>
      <c r="P44" s="50">
        <f t="shared" si="67"/>
        <v>4.2682634730538922</v>
      </c>
      <c r="Q44" s="50">
        <f t="shared" si="67"/>
        <v>3.7914893617021277</v>
      </c>
      <c r="R44" s="50">
        <f t="shared" si="67"/>
        <v>3.0991304347826083</v>
      </c>
      <c r="S44" s="50">
        <f t="shared" si="67"/>
        <v>2.6205882352941177</v>
      </c>
      <c r="T44" s="50">
        <f t="shared" si="67"/>
        <v>2.2700636942675159</v>
      </c>
      <c r="U44" s="50">
        <f t="shared" si="67"/>
        <v>2.0022471910112358</v>
      </c>
      <c r="V44" s="50">
        <f t="shared" si="67"/>
        <v>1.7909547738693468</v>
      </c>
      <c r="W44" s="50">
        <f t="shared" si="67"/>
        <v>1.62</v>
      </c>
      <c r="X44" s="50">
        <f t="shared" si="67"/>
        <v>1.478838174273859</v>
      </c>
      <c r="Y44" s="50">
        <f t="shared" si="67"/>
        <v>1.3603053435114505</v>
      </c>
      <c r="Z44" s="50">
        <f t="shared" si="67"/>
        <v>1.2593639575971731</v>
      </c>
      <c r="AA44" s="50">
        <f t="shared" si="67"/>
        <v>1.1723684210526315</v>
      </c>
      <c r="AB44" s="50">
        <f t="shared" si="67"/>
        <v>1.0966153846153845</v>
      </c>
      <c r="AC44" s="50">
        <f>29.7/AC9</f>
        <v>1.0300578034682082</v>
      </c>
      <c r="AD44" s="50">
        <f>29.7/AD9</f>
        <v>0.97111716621253408</v>
      </c>
      <c r="AE44" s="50">
        <f>29.7/AE9</f>
        <v>0.91855670103092779</v>
      </c>
      <c r="AF44" s="50">
        <f>29.7/AF9</f>
        <v>0.87139364303178479</v>
      </c>
      <c r="AG44" s="50">
        <f>29.7/AG9</f>
        <v>0.82883720930232552</v>
      </c>
      <c r="AH44" s="4"/>
      <c r="AI44" s="4"/>
      <c r="AJ44" s="4"/>
      <c r="AK44" s="4"/>
      <c r="AL44" s="7"/>
      <c r="AM44" s="313"/>
      <c r="AN44" s="313"/>
      <c r="AO44" s="229"/>
      <c r="AP44" s="229"/>
      <c r="AQ44" s="229"/>
      <c r="AR44" s="229"/>
      <c r="AS44" s="229"/>
      <c r="AT44" s="229"/>
      <c r="AU44" s="229"/>
      <c r="AV44" s="229"/>
      <c r="AW44" s="224"/>
      <c r="AX44" s="101"/>
      <c r="AY44" s="101"/>
      <c r="AZ44" s="101"/>
      <c r="BA44" s="101"/>
      <c r="BB44" s="101"/>
      <c r="BC44" s="101"/>
      <c r="BD44" s="101"/>
      <c r="BE44" s="101"/>
      <c r="BF44" s="101"/>
      <c r="BG44" s="101"/>
      <c r="BH44" s="101"/>
      <c r="BI44" s="101"/>
      <c r="BJ44" s="101"/>
      <c r="BK44" s="101"/>
      <c r="BL44" s="101"/>
      <c r="BM44" s="133"/>
      <c r="BN44" s="133"/>
      <c r="BO44" s="133"/>
      <c r="BP44" s="133"/>
      <c r="BQ44" s="133"/>
      <c r="BR44" s="102"/>
      <c r="BS44" s="102"/>
      <c r="BT44" s="102"/>
      <c r="BU44" s="102"/>
      <c r="BV44" s="102"/>
      <c r="BW44" s="313"/>
      <c r="BX44" s="313"/>
      <c r="BY44" s="229"/>
      <c r="BZ44" s="229"/>
      <c r="CA44" s="229"/>
      <c r="CB44" s="229"/>
      <c r="CC44" s="171"/>
      <c r="CD44" s="229"/>
      <c r="CE44" s="171"/>
      <c r="CF44" s="229"/>
      <c r="CG44" s="101"/>
      <c r="CH44" s="101"/>
      <c r="CI44" s="101"/>
      <c r="CJ44" s="101"/>
      <c r="CK44" s="101"/>
      <c r="CL44" s="101"/>
      <c r="CM44" s="101"/>
      <c r="CN44" s="101"/>
      <c r="CO44" s="101"/>
      <c r="CP44" s="101"/>
      <c r="CQ44" s="101"/>
      <c r="CR44" s="101"/>
      <c r="CS44" s="101"/>
      <c r="CT44" s="101"/>
      <c r="CU44" s="101"/>
      <c r="CV44" s="101"/>
      <c r="CW44" s="133"/>
      <c r="CX44" s="133"/>
      <c r="CY44" s="133"/>
      <c r="CZ44" s="133"/>
      <c r="DA44" s="133"/>
    </row>
    <row r="45" spans="3:105" x14ac:dyDescent="0.2">
      <c r="C45" s="322" t="s">
        <v>113</v>
      </c>
      <c r="D45" s="322"/>
      <c r="E45" s="25">
        <f t="shared" ref="E45:H45" si="68">28.3/E9</f>
        <v>33.96</v>
      </c>
      <c r="F45" s="25">
        <f t="shared" si="68"/>
        <v>22.26885245901639</v>
      </c>
      <c r="G45" s="25">
        <f t="shared" si="68"/>
        <v>16.565853658536586</v>
      </c>
      <c r="H45" s="25">
        <f t="shared" si="68"/>
        <v>13.188349514563106</v>
      </c>
      <c r="I45" s="25">
        <f>28.3/I9</f>
        <v>10.95483870967742</v>
      </c>
      <c r="J45" s="25">
        <f>28.3/J9</f>
        <v>9.3682758620689661</v>
      </c>
      <c r="K45" s="25">
        <f>28.3/K9</f>
        <v>8.1831325301204814</v>
      </c>
      <c r="L45" s="25">
        <f>28.3/L9</f>
        <v>7.264171122994652</v>
      </c>
      <c r="M45" s="25">
        <f t="shared" ref="M45:AB45" si="69">28.3/M9</f>
        <v>6.5307692307692315</v>
      </c>
      <c r="N45" s="25">
        <f t="shared" si="69"/>
        <v>5.4336000000000002</v>
      </c>
      <c r="O45" s="25">
        <f t="shared" si="69"/>
        <v>4.6520547945205486</v>
      </c>
      <c r="P45" s="25">
        <f t="shared" si="69"/>
        <v>4.067065868263473</v>
      </c>
      <c r="Q45" s="25">
        <f t="shared" si="69"/>
        <v>3.612765957446809</v>
      </c>
      <c r="R45" s="25">
        <f t="shared" si="69"/>
        <v>2.9530434782608697</v>
      </c>
      <c r="S45" s="25">
        <f t="shared" si="69"/>
        <v>2.4970588235294118</v>
      </c>
      <c r="T45" s="25">
        <f t="shared" si="69"/>
        <v>2.1630573248407643</v>
      </c>
      <c r="U45" s="25">
        <f t="shared" si="69"/>
        <v>1.9078651685393258</v>
      </c>
      <c r="V45" s="25">
        <f t="shared" si="69"/>
        <v>1.7065326633165832</v>
      </c>
      <c r="W45" s="25">
        <f t="shared" si="69"/>
        <v>1.5436363636363637</v>
      </c>
      <c r="X45" s="25">
        <f t="shared" si="69"/>
        <v>1.4091286307053943</v>
      </c>
      <c r="Y45" s="25">
        <f t="shared" si="69"/>
        <v>1.2961832061068703</v>
      </c>
      <c r="Z45" s="25">
        <f t="shared" si="69"/>
        <v>1.2000000000000002</v>
      </c>
      <c r="AA45" s="25">
        <f t="shared" si="69"/>
        <v>1.1171052631578948</v>
      </c>
      <c r="AB45" s="25">
        <f t="shared" si="69"/>
        <v>1.0449230769230771</v>
      </c>
      <c r="AC45" s="25">
        <f>28.3/AC9</f>
        <v>0.98150289017341052</v>
      </c>
      <c r="AD45" s="25">
        <f>28.3/AD9</f>
        <v>0.92534059945504088</v>
      </c>
      <c r="AE45" s="25">
        <f>28.3/AE9</f>
        <v>0.87525773195876289</v>
      </c>
      <c r="AF45" s="25">
        <f>28.3/AF9</f>
        <v>0.83031784841075795</v>
      </c>
      <c r="AG45" s="25">
        <f>28.3/AG9</f>
        <v>0.7897674418604651</v>
      </c>
      <c r="AH45" s="4"/>
      <c r="AI45" s="4"/>
      <c r="AJ45" s="4"/>
      <c r="AK45" s="4"/>
      <c r="AL45" s="7"/>
      <c r="AM45" s="313"/>
      <c r="AN45" s="313"/>
      <c r="AO45" s="229"/>
      <c r="AP45" s="229"/>
      <c r="AQ45" s="229"/>
      <c r="AR45" s="229"/>
      <c r="AS45" s="229"/>
      <c r="AT45" s="229"/>
      <c r="AU45" s="229"/>
      <c r="AV45" s="229"/>
      <c r="AW45" s="224"/>
      <c r="AX45" s="101"/>
      <c r="AY45" s="101"/>
      <c r="AZ45" s="101"/>
      <c r="BA45" s="101"/>
      <c r="BB45" s="101"/>
      <c r="BC45" s="101"/>
      <c r="BD45" s="101"/>
      <c r="BE45" s="101"/>
      <c r="BF45" s="101"/>
      <c r="BG45" s="101"/>
      <c r="BH45" s="101"/>
      <c r="BI45" s="101"/>
      <c r="BJ45" s="101"/>
      <c r="BK45" s="101"/>
      <c r="BL45" s="101"/>
      <c r="BM45" s="133"/>
      <c r="BN45" s="133"/>
      <c r="BO45" s="133"/>
      <c r="BP45" s="133"/>
      <c r="BQ45" s="133"/>
      <c r="BR45" s="102"/>
      <c r="BS45" s="102"/>
      <c r="BT45" s="102"/>
      <c r="BU45" s="102"/>
      <c r="BV45" s="102"/>
      <c r="BW45" s="313"/>
      <c r="BX45" s="313"/>
      <c r="BY45" s="229"/>
      <c r="BZ45" s="229"/>
      <c r="CA45" s="229"/>
      <c r="CB45" s="229"/>
      <c r="CC45" s="171"/>
      <c r="CD45" s="229"/>
      <c r="CE45" s="171"/>
      <c r="CF45" s="229"/>
      <c r="CG45" s="101"/>
      <c r="CH45" s="101"/>
      <c r="CI45" s="101"/>
      <c r="CJ45" s="101"/>
      <c r="CK45" s="101"/>
      <c r="CL45" s="101"/>
      <c r="CM45" s="101"/>
      <c r="CN45" s="101"/>
      <c r="CO45" s="101"/>
      <c r="CP45" s="101"/>
      <c r="CQ45" s="101"/>
      <c r="CR45" s="101"/>
      <c r="CS45" s="101"/>
      <c r="CT45" s="101"/>
      <c r="CU45" s="101"/>
      <c r="CV45" s="101"/>
      <c r="CW45" s="133"/>
      <c r="CX45" s="133"/>
      <c r="CY45" s="133"/>
      <c r="CZ45" s="133"/>
      <c r="DA45" s="133"/>
    </row>
    <row r="46" spans="3:105" x14ac:dyDescent="0.2">
      <c r="C46" s="314" t="s">
        <v>88</v>
      </c>
      <c r="D46" s="314"/>
      <c r="E46" s="51">
        <f t="shared" ref="E46:H46" si="70">2*28.3/(4.3+E9)</f>
        <v>11.025974025974028</v>
      </c>
      <c r="F46" s="51">
        <f t="shared" si="70"/>
        <v>10.160059835452508</v>
      </c>
      <c r="G46" s="51">
        <f t="shared" si="70"/>
        <v>9.4202496532593631</v>
      </c>
      <c r="H46" s="51">
        <f t="shared" si="70"/>
        <v>8.7808661926308993</v>
      </c>
      <c r="I46" s="51">
        <f>2*28.3/(4.3+I9)</f>
        <v>8.2227602905569022</v>
      </c>
      <c r="J46" s="51">
        <f>2*28.3/(4.3+J9)</f>
        <v>7.7313602731929434</v>
      </c>
      <c r="K46" s="51">
        <f>2*28.3/(4.3+K9)</f>
        <v>7.2953813104189047</v>
      </c>
      <c r="L46" s="51">
        <f>2*28.3/(4.3+L9)</f>
        <v>6.9059481443823083</v>
      </c>
      <c r="M46" s="51">
        <f t="shared" ref="M46:AB46" si="71">2*28.3/(4.3+M9)</f>
        <v>6.5559845559845566</v>
      </c>
      <c r="N46" s="51">
        <f t="shared" si="71"/>
        <v>5.9526730937773884</v>
      </c>
      <c r="O46" s="51">
        <f t="shared" si="71"/>
        <v>5.4510433386837889</v>
      </c>
      <c r="P46" s="51">
        <f t="shared" si="71"/>
        <v>5.0273871206513698</v>
      </c>
      <c r="Q46" s="51">
        <f t="shared" si="71"/>
        <v>4.6648351648351651</v>
      </c>
      <c r="R46" s="51">
        <f t="shared" si="71"/>
        <v>4.0768307322929171</v>
      </c>
      <c r="S46" s="51">
        <f t="shared" si="71"/>
        <v>3.6204690831556503</v>
      </c>
      <c r="T46" s="51">
        <f t="shared" si="71"/>
        <v>3.2559923298178335</v>
      </c>
      <c r="U46" s="51">
        <f t="shared" si="71"/>
        <v>2.9581881533101049</v>
      </c>
      <c r="V46" s="51">
        <f t="shared" si="71"/>
        <v>2.710295291300878</v>
      </c>
      <c r="W46" s="51">
        <f t="shared" si="71"/>
        <v>2.5007363770250368</v>
      </c>
      <c r="X46" s="51">
        <f t="shared" si="71"/>
        <v>2.3212576896787422</v>
      </c>
      <c r="Y46" s="51">
        <f t="shared" si="71"/>
        <v>2.1658163265306123</v>
      </c>
      <c r="Z46" s="51">
        <f t="shared" si="71"/>
        <v>2.029886431560072</v>
      </c>
      <c r="AA46" s="51">
        <f t="shared" si="71"/>
        <v>1.9100112485939258</v>
      </c>
      <c r="AB46" s="51">
        <f t="shared" si="71"/>
        <v>1.8035050451407328</v>
      </c>
      <c r="AC46" s="51">
        <f>2*28.3/(4.3+AC9)</f>
        <v>1.7082494969818913</v>
      </c>
      <c r="AD46" s="51">
        <f>2*28.3/(4.3+AD9)</f>
        <v>1.6225513616817966</v>
      </c>
      <c r="AE46" s="51">
        <f>2*28.3/(4.3+AE9)</f>
        <v>1.5450409463148318</v>
      </c>
      <c r="AF46" s="51">
        <f>2*28.3/(4.3+AF9)</f>
        <v>1.4745983499782893</v>
      </c>
      <c r="AG46" s="51">
        <f>2*28.3/(4.3+AG9)</f>
        <v>1.4102990033222591</v>
      </c>
      <c r="AH46" s="4"/>
      <c r="AI46" s="4"/>
      <c r="AJ46" s="4"/>
      <c r="AK46" s="4"/>
      <c r="AL46" s="7"/>
      <c r="AM46" s="313"/>
      <c r="AN46" s="313"/>
      <c r="AO46" s="229"/>
      <c r="AP46" s="229"/>
      <c r="AQ46" s="229"/>
      <c r="AR46" s="229"/>
      <c r="AS46" s="229"/>
      <c r="AT46" s="229"/>
      <c r="AU46" s="229"/>
      <c r="AV46" s="229"/>
      <c r="AW46" s="224"/>
      <c r="AX46" s="101"/>
      <c r="AY46" s="101"/>
      <c r="AZ46" s="101"/>
      <c r="BA46" s="101"/>
      <c r="BB46" s="101"/>
      <c r="BC46" s="101"/>
      <c r="BD46" s="101"/>
      <c r="BE46" s="101"/>
      <c r="BF46" s="101"/>
      <c r="BG46" s="101"/>
      <c r="BH46" s="101"/>
      <c r="BI46" s="101"/>
      <c r="BJ46" s="101"/>
      <c r="BK46" s="101"/>
      <c r="BL46" s="101"/>
      <c r="BM46" s="133"/>
      <c r="BN46" s="133"/>
      <c r="BO46" s="133"/>
      <c r="BP46" s="133"/>
      <c r="BQ46" s="133"/>
      <c r="BR46" s="102"/>
      <c r="BS46" s="102"/>
      <c r="BT46" s="102"/>
      <c r="BU46" s="102"/>
      <c r="BV46" s="102"/>
      <c r="BW46" s="313"/>
      <c r="BX46" s="313"/>
      <c r="BY46" s="229"/>
      <c r="BZ46" s="229"/>
      <c r="CA46" s="229"/>
      <c r="CB46" s="229"/>
      <c r="CC46" s="171"/>
      <c r="CD46" s="229"/>
      <c r="CE46" s="171"/>
      <c r="CF46" s="229"/>
      <c r="CG46" s="101"/>
      <c r="CH46" s="101"/>
      <c r="CI46" s="101"/>
      <c r="CJ46" s="101"/>
      <c r="CK46" s="101"/>
      <c r="CL46" s="101"/>
      <c r="CM46" s="101"/>
      <c r="CN46" s="101"/>
      <c r="CO46" s="101"/>
      <c r="CP46" s="101"/>
      <c r="CQ46" s="101"/>
      <c r="CR46" s="101"/>
      <c r="CS46" s="101"/>
      <c r="CT46" s="101"/>
      <c r="CU46" s="101"/>
      <c r="CV46" s="101"/>
      <c r="CW46" s="133"/>
      <c r="CX46" s="133"/>
      <c r="CY46" s="133"/>
      <c r="CZ46" s="133"/>
      <c r="DA46" s="133"/>
    </row>
    <row r="47" spans="3:105" x14ac:dyDescent="0.2">
      <c r="C47" s="315" t="s">
        <v>114</v>
      </c>
      <c r="D47" s="315"/>
      <c r="E47" s="53">
        <f t="shared" ref="E47:H47" si="72">3*28.3/(4.1*2+E9)</f>
        <v>9.3985239852398532</v>
      </c>
      <c r="F47" s="53">
        <f t="shared" si="72"/>
        <v>8.9643642762868456</v>
      </c>
      <c r="G47" s="53">
        <f t="shared" si="72"/>
        <v>8.5685449957947863</v>
      </c>
      <c r="H47" s="53">
        <f t="shared" si="72"/>
        <v>8.2062021747885634</v>
      </c>
      <c r="I47" s="53">
        <f>3*28.3/(4.1*2+I9)</f>
        <v>7.8732612055641429</v>
      </c>
      <c r="J47" s="53">
        <f>3*28.3/(4.1*2+J9)</f>
        <v>7.5662829558113636</v>
      </c>
      <c r="K47" s="53">
        <f>3*28.3/(4.1*2+K9)</f>
        <v>7.2823445318084348</v>
      </c>
      <c r="L47" s="53">
        <f>3*28.3/(4.1*2+L9)</f>
        <v>7.018945918015846</v>
      </c>
      <c r="M47" s="53">
        <f t="shared" ref="M47:AB47" si="73">3*28.3/(4.1*2+M9)</f>
        <v>6.7739361702127674</v>
      </c>
      <c r="N47" s="53">
        <f t="shared" si="73"/>
        <v>6.3318831572405232</v>
      </c>
      <c r="O47" s="53">
        <f t="shared" si="73"/>
        <v>5.9439906651108529</v>
      </c>
      <c r="P47" s="53">
        <f t="shared" si="73"/>
        <v>5.6008796041781208</v>
      </c>
      <c r="Q47" s="53">
        <f t="shared" si="73"/>
        <v>5.2952182952182962</v>
      </c>
      <c r="R47" s="53">
        <f t="shared" si="73"/>
        <v>4.7741330834114351</v>
      </c>
      <c r="S47" s="53">
        <f t="shared" si="73"/>
        <v>4.3464163822525608</v>
      </c>
      <c r="T47" s="53">
        <f t="shared" si="73"/>
        <v>3.9890368050117471</v>
      </c>
      <c r="U47" s="53">
        <f t="shared" si="73"/>
        <v>3.6859623733719253</v>
      </c>
      <c r="V47" s="53">
        <f t="shared" si="73"/>
        <v>3.4256893073301957</v>
      </c>
      <c r="W47" s="53">
        <f t="shared" si="73"/>
        <v>3.1997487437185934</v>
      </c>
      <c r="X47" s="53">
        <f t="shared" si="73"/>
        <v>3.0017678255745439</v>
      </c>
      <c r="Y47" s="53">
        <f t="shared" si="73"/>
        <v>2.8268590455049947</v>
      </c>
      <c r="Z47" s="53">
        <f t="shared" si="73"/>
        <v>2.6712113266911381</v>
      </c>
      <c r="AA47" s="53">
        <f t="shared" si="73"/>
        <v>2.5318091451292251</v>
      </c>
      <c r="AB47" s="53">
        <f t="shared" si="73"/>
        <v>2.4062352385451113</v>
      </c>
      <c r="AC47" s="53">
        <f>3*28.3/(4.1*2+AC9)</f>
        <v>2.2925292529252927</v>
      </c>
      <c r="AD47" s="53">
        <f>3*28.3/(4.1*2+AD9)</f>
        <v>2.1890846583584018</v>
      </c>
      <c r="AE47" s="53">
        <f>3*28.3/(4.1*2+AE9)</f>
        <v>2.0945723684210527</v>
      </c>
      <c r="AF47" s="53">
        <f>3*28.3/(4.1*2+AF9)</f>
        <v>2.0078833267638947</v>
      </c>
      <c r="AG47" s="53">
        <f>3*28.3/(4.1*2+AG9)</f>
        <v>1.9280847842543529</v>
      </c>
      <c r="AH47" s="4"/>
      <c r="AI47" s="4"/>
      <c r="AJ47" s="4"/>
      <c r="AK47" s="4"/>
      <c r="AL47" s="7"/>
      <c r="AM47" s="313"/>
      <c r="AN47" s="313"/>
      <c r="AO47" s="229"/>
      <c r="AP47" s="229"/>
      <c r="AQ47" s="229"/>
      <c r="AR47" s="229"/>
      <c r="AS47" s="229"/>
      <c r="AT47" s="229"/>
      <c r="AU47" s="229"/>
      <c r="AV47" s="229"/>
      <c r="AW47" s="224"/>
      <c r="AX47" s="101"/>
      <c r="AY47" s="101"/>
      <c r="AZ47" s="101"/>
      <c r="BA47" s="101"/>
      <c r="BB47" s="101"/>
      <c r="BC47" s="101"/>
      <c r="BD47" s="101"/>
      <c r="BE47" s="101"/>
      <c r="BF47" s="101"/>
      <c r="BG47" s="101"/>
      <c r="BH47" s="101"/>
      <c r="BI47" s="101"/>
      <c r="BJ47" s="101"/>
      <c r="BK47" s="101"/>
      <c r="BL47" s="101"/>
      <c r="BM47" s="133"/>
      <c r="BN47" s="133"/>
      <c r="BO47" s="133"/>
      <c r="BP47" s="133"/>
      <c r="BQ47" s="133"/>
      <c r="BR47" s="102"/>
      <c r="BS47" s="102"/>
      <c r="BT47" s="102"/>
      <c r="BU47" s="102"/>
      <c r="BV47" s="102"/>
      <c r="BW47" s="313"/>
      <c r="BX47" s="313"/>
      <c r="BY47" s="229"/>
      <c r="BZ47" s="229"/>
      <c r="CA47" s="229"/>
      <c r="CB47" s="229"/>
      <c r="CC47" s="171"/>
      <c r="CD47" s="229"/>
      <c r="CE47" s="171"/>
      <c r="CF47" s="229"/>
      <c r="CG47" s="101"/>
      <c r="CH47" s="101"/>
      <c r="CI47" s="101"/>
      <c r="CJ47" s="101"/>
      <c r="CK47" s="101"/>
      <c r="CL47" s="101"/>
      <c r="CM47" s="101"/>
      <c r="CN47" s="101"/>
      <c r="CO47" s="101"/>
      <c r="CP47" s="101"/>
      <c r="CQ47" s="101"/>
      <c r="CR47" s="101"/>
      <c r="CS47" s="101"/>
      <c r="CT47" s="101"/>
      <c r="CU47" s="101"/>
      <c r="CV47" s="101"/>
      <c r="CW47" s="133"/>
      <c r="CX47" s="133"/>
      <c r="CY47" s="133"/>
      <c r="CZ47" s="133"/>
      <c r="DA47" s="133"/>
    </row>
    <row r="48" spans="3:105" x14ac:dyDescent="0.2">
      <c r="C48" s="316" t="s">
        <v>89</v>
      </c>
      <c r="D48" s="316"/>
      <c r="E48" s="52">
        <f t="shared" ref="E48:H48" si="74">4*28.3/(3*4.1+E9)</f>
        <v>8.619289340101524</v>
      </c>
      <c r="F48" s="52">
        <f t="shared" si="74"/>
        <v>8.3414184832668106</v>
      </c>
      <c r="G48" s="52">
        <f t="shared" si="74"/>
        <v>8.0809042236763844</v>
      </c>
      <c r="H48" s="52">
        <f t="shared" si="74"/>
        <v>7.8361695990770119</v>
      </c>
      <c r="I48" s="52">
        <f>4*28.3/(3*4.1+I9)</f>
        <v>7.6058230683090713</v>
      </c>
      <c r="J48" s="52">
        <f>4*28.3/(3*4.1+J9)</f>
        <v>7.3886320369866745</v>
      </c>
      <c r="K48" s="52">
        <f>4*28.3/(3*4.1+K9)</f>
        <v>7.1835007932310955</v>
      </c>
      <c r="L48" s="52">
        <f>4*28.3/(3*4.1+L9)</f>
        <v>6.9894520195523544</v>
      </c>
      <c r="M48" s="52">
        <f t="shared" ref="M48:AB48" si="75">4*28.3/(3*4.1+M9)</f>
        <v>6.8056112224448899</v>
      </c>
      <c r="N48" s="52">
        <f t="shared" si="75"/>
        <v>6.4654926225606859</v>
      </c>
      <c r="O48" s="52">
        <f t="shared" si="75"/>
        <v>6.1577515865820489</v>
      </c>
      <c r="P48" s="52">
        <f t="shared" si="75"/>
        <v>5.8779749026395507</v>
      </c>
      <c r="Q48" s="52">
        <f t="shared" si="75"/>
        <v>5.6225165562913908</v>
      </c>
      <c r="R48" s="52">
        <f t="shared" si="75"/>
        <v>5.1728865194211728</v>
      </c>
      <c r="S48" s="52">
        <f t="shared" si="75"/>
        <v>4.7898448519040908</v>
      </c>
      <c r="T48" s="52">
        <f t="shared" si="75"/>
        <v>4.459619172685489</v>
      </c>
      <c r="U48" s="52">
        <f t="shared" si="75"/>
        <v>4.1719901719901724</v>
      </c>
      <c r="V48" s="52">
        <f t="shared" si="75"/>
        <v>3.9192152336987882</v>
      </c>
      <c r="W48" s="52">
        <f t="shared" si="75"/>
        <v>3.6953210010881392</v>
      </c>
      <c r="X48" s="52">
        <f t="shared" si="75"/>
        <v>3.4956253216675246</v>
      </c>
      <c r="Y48" s="52">
        <f t="shared" si="75"/>
        <v>3.31640625</v>
      </c>
      <c r="Z48" s="52">
        <f t="shared" si="75"/>
        <v>3.1546679052484907</v>
      </c>
      <c r="AA48" s="52">
        <f t="shared" si="75"/>
        <v>3.0079716563330381</v>
      </c>
      <c r="AB48" s="52">
        <f t="shared" si="75"/>
        <v>2.8743123148539991</v>
      </c>
      <c r="AC48" s="52">
        <f>4*28.3/(3*4.1+AC9)</f>
        <v>2.7520259319286873</v>
      </c>
      <c r="AD48" s="52">
        <f>4*28.3/(3*4.1+AD9)</f>
        <v>2.6397201710066072</v>
      </c>
      <c r="AE48" s="52">
        <f>4*28.3/(3*4.1+AE9)</f>
        <v>2.5362210604929052</v>
      </c>
      <c r="AF48" s="52">
        <f>4*28.3/(3*4.1+AF9)</f>
        <v>2.4405318002155947</v>
      </c>
      <c r="AG48" s="52">
        <f>4*28.3/(3*4.1+AG9)</f>
        <v>2.3518005540166205</v>
      </c>
      <c r="AH48" s="4"/>
      <c r="AI48" s="4"/>
      <c r="AJ48" s="4"/>
      <c r="AK48" s="4"/>
      <c r="AL48" s="7"/>
      <c r="AM48" s="313"/>
      <c r="AN48" s="313"/>
      <c r="AO48" s="229"/>
      <c r="AP48" s="229"/>
      <c r="AQ48" s="229"/>
      <c r="AR48" s="229"/>
      <c r="AS48" s="229"/>
      <c r="AT48" s="229"/>
      <c r="AU48" s="229"/>
      <c r="AV48" s="229"/>
      <c r="AW48" s="224"/>
      <c r="AX48" s="101"/>
      <c r="AY48" s="101"/>
      <c r="AZ48" s="101"/>
      <c r="BA48" s="101"/>
      <c r="BB48" s="101"/>
      <c r="BC48" s="101"/>
      <c r="BD48" s="101"/>
      <c r="BE48" s="101"/>
      <c r="BF48" s="101"/>
      <c r="BG48" s="101"/>
      <c r="BH48" s="101"/>
      <c r="BI48" s="101"/>
      <c r="BJ48" s="101"/>
      <c r="BK48" s="101"/>
      <c r="BL48" s="101"/>
      <c r="BM48" s="133"/>
      <c r="BN48" s="133"/>
      <c r="BO48" s="133"/>
      <c r="BP48" s="133"/>
      <c r="BQ48" s="133"/>
      <c r="BR48" s="102"/>
      <c r="BS48" s="102"/>
      <c r="BT48" s="102"/>
      <c r="BU48" s="102"/>
      <c r="BV48" s="102"/>
      <c r="BW48" s="313"/>
      <c r="BX48" s="313"/>
      <c r="BY48" s="229"/>
      <c r="BZ48" s="229"/>
      <c r="CA48" s="229"/>
      <c r="CB48" s="229"/>
      <c r="CC48" s="171"/>
      <c r="CD48" s="229"/>
      <c r="CE48" s="171"/>
      <c r="CF48" s="229"/>
      <c r="CG48" s="101"/>
      <c r="CH48" s="101"/>
      <c r="CI48" s="101"/>
      <c r="CJ48" s="101"/>
      <c r="CK48" s="101"/>
      <c r="CL48" s="101"/>
      <c r="CM48" s="101"/>
      <c r="CN48" s="101"/>
      <c r="CO48" s="101"/>
      <c r="CP48" s="101"/>
      <c r="CQ48" s="101"/>
      <c r="CR48" s="101"/>
      <c r="CS48" s="101"/>
      <c r="CT48" s="101"/>
      <c r="CU48" s="101"/>
      <c r="CV48" s="101"/>
      <c r="CW48" s="133"/>
      <c r="CX48" s="133"/>
      <c r="CY48" s="133"/>
      <c r="CZ48" s="133"/>
      <c r="DA48" s="133"/>
    </row>
    <row r="49" spans="2:105" x14ac:dyDescent="0.2">
      <c r="B49">
        <f>44/3</f>
        <v>14.666666666666666</v>
      </c>
      <c r="C49" s="317" t="s">
        <v>92</v>
      </c>
      <c r="D49" s="318"/>
      <c r="E49" s="94">
        <f t="shared" ref="E49:H49" si="76">14.667/E9</f>
        <v>17.6004</v>
      </c>
      <c r="F49" s="94">
        <f t="shared" si="76"/>
        <v>11.541245901639343</v>
      </c>
      <c r="G49" s="94">
        <f t="shared" si="76"/>
        <v>8.5855609756097557</v>
      </c>
      <c r="H49" s="94">
        <f t="shared" si="76"/>
        <v>6.835106796116504</v>
      </c>
      <c r="I49" s="94">
        <f>14.667/I9</f>
        <v>5.677548387096774</v>
      </c>
      <c r="J49" s="94">
        <f>14.667/J9</f>
        <v>4.8552827586206897</v>
      </c>
      <c r="K49" s="94">
        <f>14.667/K9</f>
        <v>4.2410602409638551</v>
      </c>
      <c r="L49" s="94">
        <f>14.667/L9</f>
        <v>3.764791443850267</v>
      </c>
      <c r="M49" s="94">
        <f t="shared" ref="M49:AB49" si="77">14.667/M9</f>
        <v>3.3846923076923079</v>
      </c>
      <c r="N49" s="94">
        <f t="shared" si="77"/>
        <v>2.8160640000000003</v>
      </c>
      <c r="O49" s="94">
        <f t="shared" si="77"/>
        <v>2.4110136986301369</v>
      </c>
      <c r="P49" s="94">
        <f t="shared" si="77"/>
        <v>2.1078323353293413</v>
      </c>
      <c r="Q49" s="94">
        <f t="shared" si="77"/>
        <v>1.8723829787234043</v>
      </c>
      <c r="R49" s="94">
        <f t="shared" si="77"/>
        <v>1.5304695652173912</v>
      </c>
      <c r="S49" s="94">
        <f t="shared" si="77"/>
        <v>1.2941470588235293</v>
      </c>
      <c r="T49" s="94">
        <f t="shared" si="77"/>
        <v>1.1210445859872611</v>
      </c>
      <c r="U49" s="94">
        <f t="shared" si="77"/>
        <v>0.98878651685393248</v>
      </c>
      <c r="V49" s="94">
        <f t="shared" si="77"/>
        <v>0.88444221105527643</v>
      </c>
      <c r="W49" s="94">
        <f t="shared" si="77"/>
        <v>0.80001818181818185</v>
      </c>
      <c r="X49" s="94">
        <f t="shared" si="77"/>
        <v>0.73030705394190876</v>
      </c>
      <c r="Y49" s="94">
        <f t="shared" si="77"/>
        <v>0.67177099236641225</v>
      </c>
      <c r="Z49" s="94">
        <f t="shared" si="77"/>
        <v>0.62192226148409901</v>
      </c>
      <c r="AA49" s="94">
        <f t="shared" si="77"/>
        <v>0.57896052631578954</v>
      </c>
      <c r="AB49" s="94">
        <f t="shared" si="77"/>
        <v>0.54155076923076928</v>
      </c>
      <c r="AC49" s="94">
        <f>14.667/AC9</f>
        <v>0.50868208092485545</v>
      </c>
      <c r="AD49" s="94">
        <f>14.667/AD9</f>
        <v>0.47957493188010902</v>
      </c>
      <c r="AE49" s="94">
        <f>14.667/AE9</f>
        <v>0.45361855670103091</v>
      </c>
      <c r="AF49" s="94">
        <f>14.667/AF9</f>
        <v>0.43032762836185817</v>
      </c>
      <c r="AG49" s="94">
        <f>14.667/AG9</f>
        <v>0.40931162790697673</v>
      </c>
      <c r="AH49" s="4"/>
      <c r="AI49" s="4"/>
      <c r="AJ49" s="4"/>
      <c r="AK49" s="4"/>
      <c r="AL49" s="7"/>
      <c r="AM49" s="313"/>
      <c r="AN49" s="313"/>
      <c r="AO49" s="229"/>
      <c r="AP49" s="229"/>
      <c r="AQ49" s="229"/>
      <c r="AR49" s="229"/>
      <c r="AS49" s="229"/>
      <c r="AT49" s="229"/>
      <c r="AU49" s="229"/>
      <c r="AV49" s="229"/>
      <c r="AW49" s="224"/>
      <c r="AX49" s="101"/>
      <c r="AY49" s="101"/>
      <c r="AZ49" s="101"/>
      <c r="BA49" s="101"/>
      <c r="BB49" s="101"/>
      <c r="BC49" s="101"/>
      <c r="BD49" s="101"/>
      <c r="BE49" s="101"/>
      <c r="BF49" s="101"/>
      <c r="BG49" s="101"/>
      <c r="BH49" s="101"/>
      <c r="BI49" s="101"/>
      <c r="BJ49" s="101"/>
      <c r="BK49" s="101"/>
      <c r="BL49" s="101"/>
      <c r="BM49" s="133"/>
      <c r="BN49" s="133"/>
      <c r="BO49" s="133"/>
      <c r="BP49" s="133"/>
      <c r="BQ49" s="133"/>
      <c r="BR49" s="102"/>
      <c r="BS49" s="102"/>
      <c r="BT49" s="102"/>
      <c r="BU49" s="102"/>
      <c r="BV49" s="102"/>
      <c r="BW49" s="313"/>
      <c r="BX49" s="313"/>
      <c r="BY49" s="229"/>
      <c r="BZ49" s="229"/>
      <c r="CA49" s="229"/>
      <c r="CB49" s="229"/>
      <c r="CC49" s="171"/>
      <c r="CD49" s="229"/>
      <c r="CE49" s="171"/>
      <c r="CF49" s="229"/>
      <c r="CG49" s="101"/>
      <c r="CH49" s="101"/>
      <c r="CI49" s="101"/>
      <c r="CJ49" s="101"/>
      <c r="CK49" s="101"/>
      <c r="CL49" s="101"/>
      <c r="CM49" s="101"/>
      <c r="CN49" s="101"/>
      <c r="CO49" s="101"/>
      <c r="CP49" s="101"/>
      <c r="CQ49" s="101"/>
      <c r="CR49" s="101"/>
      <c r="CS49" s="101"/>
      <c r="CT49" s="101"/>
      <c r="CU49" s="101"/>
      <c r="CV49" s="101"/>
      <c r="CW49" s="133"/>
      <c r="CX49" s="133"/>
      <c r="CY49" s="133"/>
      <c r="CZ49" s="133"/>
      <c r="DA49" s="133"/>
    </row>
    <row r="50" spans="2:105" x14ac:dyDescent="0.2">
      <c r="C50" s="319" t="s">
        <v>76</v>
      </c>
      <c r="D50" s="320"/>
      <c r="E50" s="95">
        <f t="shared" ref="E50:H50" si="78">2*44/(4+E9)</f>
        <v>18.206896551724139</v>
      </c>
      <c r="F50" s="95">
        <f t="shared" si="78"/>
        <v>16.695652173913043</v>
      </c>
      <c r="G50" s="95">
        <f t="shared" si="78"/>
        <v>15.416058394160583</v>
      </c>
      <c r="H50" s="95">
        <f t="shared" si="78"/>
        <v>14.318644067796608</v>
      </c>
      <c r="I50" s="95">
        <f>2*44/(4+I9)</f>
        <v>13.367088607594935</v>
      </c>
      <c r="J50" s="95">
        <f>2*44/(4+J9)</f>
        <v>12.534124629080118</v>
      </c>
      <c r="K50" s="95">
        <f>2*44/(4+K9)</f>
        <v>11.798882681564244</v>
      </c>
      <c r="L50" s="95">
        <f>2*44/(4+L9)</f>
        <v>11.145118733509234</v>
      </c>
      <c r="M50" s="95">
        <f t="shared" ref="M50:AB50" si="79">2*44/(4+M9)</f>
        <v>10.560000000000002</v>
      </c>
      <c r="N50" s="95">
        <f t="shared" si="79"/>
        <v>9.5565610859728523</v>
      </c>
      <c r="O50" s="95">
        <f t="shared" si="79"/>
        <v>8.7272727272727284</v>
      </c>
      <c r="P50" s="95">
        <f t="shared" si="79"/>
        <v>8.0304182509505715</v>
      </c>
      <c r="Q50" s="95">
        <f t="shared" si="79"/>
        <v>7.4366197183098599</v>
      </c>
      <c r="R50" s="95">
        <f t="shared" si="79"/>
        <v>6.4785276073619631</v>
      </c>
      <c r="S50" s="95">
        <f t="shared" si="79"/>
        <v>5.7391304347826084</v>
      </c>
      <c r="T50" s="95">
        <f t="shared" si="79"/>
        <v>5.1512195121951212</v>
      </c>
      <c r="U50" s="95">
        <f t="shared" si="79"/>
        <v>4.6725663716814152</v>
      </c>
      <c r="V50" s="95">
        <f t="shared" si="79"/>
        <v>4.2753036437246967</v>
      </c>
      <c r="W50" s="95">
        <f t="shared" si="79"/>
        <v>3.9402985074626868</v>
      </c>
      <c r="X50" s="95">
        <f t="shared" si="79"/>
        <v>3.6539792387543253</v>
      </c>
      <c r="Y50" s="95">
        <f t="shared" si="79"/>
        <v>3.4064516129032261</v>
      </c>
      <c r="Z50" s="95">
        <f t="shared" si="79"/>
        <v>3.190332326283988</v>
      </c>
      <c r="AA50" s="95">
        <f t="shared" si="79"/>
        <v>3</v>
      </c>
      <c r="AB50" s="95">
        <f t="shared" si="79"/>
        <v>2.8310991957104559</v>
      </c>
      <c r="AC50" s="95">
        <f>2*44/(4+AC9)</f>
        <v>2.6802030456852797</v>
      </c>
      <c r="AD50" s="95">
        <f>2*44/(4+AD9)</f>
        <v>2.5445783132530124</v>
      </c>
      <c r="AE50" s="95">
        <f>2*44/(4+AE9)</f>
        <v>2.4220183486238529</v>
      </c>
      <c r="AF50" s="95">
        <f>2*44/(4+AF9)</f>
        <v>2.3107221006564549</v>
      </c>
      <c r="AG50" s="95">
        <f>2*44/(4+AG9)</f>
        <v>2.2092050209205021</v>
      </c>
      <c r="AH50" s="4"/>
      <c r="AI50" s="4"/>
      <c r="AJ50" s="4"/>
      <c r="AK50" s="4"/>
      <c r="AL50" s="7"/>
      <c r="AM50" s="313"/>
      <c r="AN50" s="313"/>
      <c r="AO50" s="229"/>
      <c r="AP50" s="229"/>
      <c r="AQ50" s="229"/>
      <c r="AR50" s="229"/>
      <c r="AS50" s="229"/>
      <c r="AT50" s="229"/>
      <c r="AU50" s="229"/>
      <c r="AV50" s="229"/>
      <c r="AW50" s="224"/>
      <c r="AX50" s="101"/>
      <c r="AY50" s="101"/>
      <c r="AZ50" s="101"/>
      <c r="BA50" s="101"/>
      <c r="BB50" s="101"/>
      <c r="BC50" s="101"/>
      <c r="BD50" s="101"/>
      <c r="BE50" s="101"/>
      <c r="BF50" s="101"/>
      <c r="BG50" s="101"/>
      <c r="BH50" s="101"/>
      <c r="BI50" s="101"/>
      <c r="BJ50" s="101"/>
      <c r="BK50" s="101"/>
      <c r="BL50" s="101"/>
      <c r="BM50" s="133"/>
      <c r="BN50" s="133"/>
      <c r="BO50" s="133"/>
      <c r="BP50" s="133"/>
      <c r="BQ50" s="133"/>
      <c r="BR50" s="102"/>
      <c r="BS50" s="102"/>
      <c r="BT50" s="102"/>
      <c r="BU50" s="102"/>
      <c r="BV50" s="102"/>
      <c r="BW50" s="313"/>
      <c r="BX50" s="313"/>
      <c r="BY50" s="229"/>
      <c r="BZ50" s="229"/>
      <c r="CA50" s="229"/>
      <c r="CB50" s="229"/>
      <c r="CC50" s="171"/>
      <c r="CD50" s="229"/>
      <c r="CE50" s="171"/>
      <c r="CF50" s="229"/>
      <c r="CG50" s="101"/>
      <c r="CH50" s="101"/>
      <c r="CI50" s="101"/>
      <c r="CJ50" s="101"/>
      <c r="CK50" s="101"/>
      <c r="CL50" s="101"/>
      <c r="CM50" s="101"/>
      <c r="CN50" s="101"/>
      <c r="CO50" s="101"/>
      <c r="CP50" s="101"/>
      <c r="CQ50" s="101"/>
      <c r="CR50" s="101"/>
      <c r="CS50" s="101"/>
      <c r="CT50" s="101"/>
      <c r="CU50" s="101"/>
      <c r="CV50" s="101"/>
      <c r="CW50" s="133"/>
      <c r="CX50" s="133"/>
      <c r="CY50" s="133"/>
      <c r="CZ50" s="133"/>
      <c r="DA50" s="133"/>
    </row>
    <row r="51" spans="2:105" x14ac:dyDescent="0.2">
      <c r="C51" s="71"/>
      <c r="D51" s="71"/>
      <c r="E51" s="222"/>
      <c r="F51" s="222"/>
      <c r="G51" s="222"/>
      <c r="H51" s="222"/>
      <c r="I51" s="165"/>
      <c r="J51" s="222"/>
      <c r="K51" s="165"/>
      <c r="L51" s="222"/>
      <c r="M51" s="4"/>
      <c r="N51" s="4"/>
      <c r="O51" s="4"/>
      <c r="P51" s="4"/>
      <c r="Q51" s="4"/>
      <c r="R51" s="4"/>
      <c r="S51" s="4"/>
      <c r="T51" s="4"/>
      <c r="U51" s="4"/>
      <c r="V51" s="4"/>
      <c r="W51" s="4"/>
      <c r="X51" s="4"/>
      <c r="Y51" s="4"/>
      <c r="Z51" s="4"/>
      <c r="AA51" s="4"/>
      <c r="AB51" s="4"/>
      <c r="AC51" s="134"/>
      <c r="AD51" s="134"/>
      <c r="AE51" s="134"/>
      <c r="AF51" s="134"/>
      <c r="AG51" s="134"/>
      <c r="AH51" s="4"/>
      <c r="AI51" s="4"/>
      <c r="AJ51" s="4"/>
      <c r="AK51" s="4"/>
      <c r="AL51" s="7"/>
      <c r="AM51" s="313"/>
      <c r="AN51" s="313"/>
      <c r="AO51" s="229"/>
      <c r="AP51" s="229"/>
      <c r="AQ51" s="229"/>
      <c r="AR51" s="229"/>
      <c r="AS51" s="229"/>
      <c r="AT51" s="229"/>
      <c r="AU51" s="229"/>
      <c r="AV51" s="229"/>
      <c r="AW51" s="224"/>
      <c r="AX51" s="101"/>
      <c r="AY51" s="101"/>
      <c r="AZ51" s="101"/>
      <c r="BA51" s="101"/>
      <c r="BB51" s="101"/>
      <c r="BC51" s="101"/>
      <c r="BD51" s="101"/>
      <c r="BE51" s="101"/>
      <c r="BF51" s="101"/>
      <c r="BG51" s="101"/>
      <c r="BH51" s="101"/>
      <c r="BI51" s="101"/>
      <c r="BJ51" s="101"/>
      <c r="BK51" s="101"/>
      <c r="BL51" s="101"/>
      <c r="BM51" s="133"/>
      <c r="BN51" s="133"/>
      <c r="BO51" s="133"/>
      <c r="BP51" s="133"/>
      <c r="BQ51" s="133"/>
      <c r="BR51" s="102"/>
      <c r="BS51" s="102"/>
      <c r="BT51" s="102"/>
      <c r="BU51" s="102"/>
      <c r="BV51" s="102"/>
      <c r="BW51" s="313"/>
      <c r="BX51" s="313"/>
      <c r="BY51" s="229"/>
      <c r="BZ51" s="229"/>
      <c r="CA51" s="229"/>
      <c r="CB51" s="229"/>
      <c r="CC51" s="171"/>
      <c r="CD51" s="229"/>
      <c r="CE51" s="171"/>
      <c r="CF51" s="229"/>
      <c r="CG51" s="101"/>
      <c r="CH51" s="101"/>
      <c r="CI51" s="101"/>
      <c r="CJ51" s="101"/>
      <c r="CK51" s="101"/>
      <c r="CL51" s="101"/>
      <c r="CM51" s="101"/>
      <c r="CN51" s="101"/>
      <c r="CO51" s="101"/>
      <c r="CP51" s="101"/>
      <c r="CQ51" s="101"/>
      <c r="CR51" s="101"/>
      <c r="CS51" s="101"/>
      <c r="CT51" s="101"/>
      <c r="CU51" s="101"/>
      <c r="CV51" s="101"/>
      <c r="CW51" s="133"/>
      <c r="CX51" s="133"/>
      <c r="CY51" s="133"/>
      <c r="CZ51" s="133"/>
      <c r="DA51" s="133"/>
    </row>
    <row r="52" spans="2:105" x14ac:dyDescent="0.2">
      <c r="B52" t="s">
        <v>116</v>
      </c>
      <c r="C52" s="71"/>
      <c r="D52" s="71"/>
      <c r="E52" s="222"/>
      <c r="F52" s="222"/>
      <c r="G52" s="222"/>
      <c r="H52" s="222"/>
      <c r="I52" s="165"/>
      <c r="J52" s="222"/>
      <c r="K52" s="165"/>
      <c r="L52" s="222"/>
      <c r="M52" s="4"/>
      <c r="N52" s="4"/>
      <c r="O52" s="4"/>
      <c r="P52" s="4"/>
      <c r="Q52" s="4"/>
      <c r="R52" s="4"/>
      <c r="S52" s="4"/>
      <c r="T52" s="4"/>
      <c r="U52" s="4"/>
      <c r="V52" s="4"/>
      <c r="W52" s="4"/>
      <c r="X52" s="4"/>
      <c r="Y52" s="4"/>
      <c r="Z52" s="4"/>
      <c r="AA52" s="4"/>
      <c r="AB52" s="4"/>
      <c r="AC52" s="134"/>
      <c r="AD52" s="134"/>
      <c r="AE52" s="134"/>
      <c r="AF52" s="134"/>
      <c r="AG52" s="134"/>
      <c r="AH52" s="4"/>
      <c r="AI52" s="4"/>
      <c r="AJ52" s="4"/>
      <c r="AK52" s="4"/>
      <c r="AL52" s="7"/>
      <c r="AM52" s="223"/>
      <c r="AN52" s="223"/>
      <c r="AO52" s="223"/>
      <c r="AP52" s="223"/>
      <c r="AQ52" s="223"/>
      <c r="AR52" s="223"/>
      <c r="AS52" s="223"/>
      <c r="AT52" s="223"/>
      <c r="AU52" s="223"/>
      <c r="AV52" s="223"/>
      <c r="AW52" s="225"/>
      <c r="AX52" s="4"/>
      <c r="AY52" s="4"/>
      <c r="AZ52" s="4"/>
      <c r="BA52" s="4"/>
      <c r="BB52" s="4"/>
      <c r="BC52" s="4"/>
      <c r="BD52" s="4"/>
      <c r="BE52" s="4"/>
      <c r="BF52" s="4"/>
      <c r="BG52" s="4"/>
      <c r="BH52" s="4"/>
      <c r="BI52" s="4"/>
      <c r="BJ52" s="4"/>
      <c r="BK52" s="4"/>
      <c r="BL52" s="4"/>
      <c r="BM52" s="134"/>
      <c r="BN52" s="134"/>
      <c r="BO52" s="134"/>
      <c r="BP52" s="134"/>
      <c r="BQ52" s="134"/>
      <c r="BW52" s="71"/>
      <c r="BX52" s="71"/>
      <c r="BY52" s="222"/>
      <c r="BZ52" s="222"/>
      <c r="CA52" s="222"/>
      <c r="CB52" s="222"/>
      <c r="CC52" s="165"/>
      <c r="CD52" s="222"/>
      <c r="CE52" s="165"/>
      <c r="CF52" s="222"/>
      <c r="CG52" s="4"/>
      <c r="CH52" s="4"/>
      <c r="CI52" s="4"/>
      <c r="CJ52" s="4"/>
      <c r="CK52" s="4"/>
      <c r="CL52" s="4"/>
      <c r="CM52" s="4"/>
      <c r="CN52" s="4"/>
      <c r="CO52" s="4"/>
      <c r="CP52" s="4"/>
      <c r="CQ52" s="4"/>
      <c r="CR52" s="4"/>
      <c r="CS52" s="4"/>
      <c r="CT52" s="4"/>
      <c r="CU52" s="4"/>
      <c r="CV52" s="4"/>
      <c r="CW52" s="134"/>
      <c r="CX52" s="134"/>
      <c r="CY52" s="134"/>
      <c r="CZ52" s="134"/>
      <c r="DA52" s="134"/>
    </row>
    <row r="53" spans="2:105" x14ac:dyDescent="0.2">
      <c r="B53">
        <v>60</v>
      </c>
      <c r="D53" s="28" t="s">
        <v>7</v>
      </c>
      <c r="E53" s="14">
        <f t="shared" ref="E53:H53" si="80">2*$B$53/(30+E9)</f>
        <v>3.8918918918918921</v>
      </c>
      <c r="F53" s="14">
        <f t="shared" si="80"/>
        <v>3.8374417055296473</v>
      </c>
      <c r="G53" s="14">
        <f t="shared" si="80"/>
        <v>3.7844940867279897</v>
      </c>
      <c r="H53" s="14">
        <f t="shared" si="80"/>
        <v>3.7329876863253402</v>
      </c>
      <c r="I53" s="14">
        <f>2*$B$53/(30+I9)</f>
        <v>3.6828644501278771</v>
      </c>
      <c r="J53" s="14">
        <f>2*$B$53/(30+J9)</f>
        <v>3.6340694006309144</v>
      </c>
      <c r="K53" s="14">
        <f>2*$B$53/(30+K9)</f>
        <v>3.586550435865504</v>
      </c>
      <c r="L53" s="14">
        <f>2*$B$53/(30+L9)</f>
        <v>3.540258143822987</v>
      </c>
      <c r="M53" s="14">
        <f t="shared" ref="M53:AB53" si="81">2*$B$53/(30+M9)</f>
        <v>3.4951456310679609</v>
      </c>
      <c r="N53" s="14">
        <f t="shared" si="81"/>
        <v>3.4082840236686387</v>
      </c>
      <c r="O53" s="14">
        <f t="shared" si="81"/>
        <v>3.3256351039260967</v>
      </c>
      <c r="P53" s="14">
        <f t="shared" si="81"/>
        <v>3.2468996617812849</v>
      </c>
      <c r="Q53" s="14">
        <f t="shared" si="81"/>
        <v>3.1718061674008808</v>
      </c>
      <c r="R53" s="14">
        <f t="shared" si="81"/>
        <v>3.0315789473684207</v>
      </c>
      <c r="S53" s="14">
        <f t="shared" si="81"/>
        <v>2.9032258064516125</v>
      </c>
      <c r="T53" s="14">
        <f t="shared" si="81"/>
        <v>2.7852998065764023</v>
      </c>
      <c r="U53" s="14">
        <f t="shared" si="81"/>
        <v>2.6765799256505574</v>
      </c>
      <c r="V53" s="14">
        <f t="shared" si="81"/>
        <v>2.5760286225402509</v>
      </c>
      <c r="W53" s="14">
        <f t="shared" si="81"/>
        <v>2.4827586206896552</v>
      </c>
      <c r="X53" s="14">
        <f t="shared" si="81"/>
        <v>2.3960066555740434</v>
      </c>
      <c r="Y53" s="14">
        <f t="shared" si="81"/>
        <v>2.3151125401929264</v>
      </c>
      <c r="Z53" s="14">
        <f t="shared" si="81"/>
        <v>2.2395023328149302</v>
      </c>
      <c r="AA53" s="14">
        <f t="shared" si="81"/>
        <v>2.168674698795181</v>
      </c>
      <c r="AB53" s="14">
        <f t="shared" si="81"/>
        <v>2.1021897810218979</v>
      </c>
      <c r="AC53" s="14">
        <f>2*$B$53/(30+AC9)</f>
        <v>2.0396600566572238</v>
      </c>
      <c r="AD53" s="14">
        <f>2*$B$53/(30+AD9)</f>
        <v>1.9807427785419534</v>
      </c>
      <c r="AE53" s="14">
        <f>2*$B$53/(30+AE9)</f>
        <v>1.9251336898395721</v>
      </c>
      <c r="AF53" s="14">
        <f>2*$B$53/(30+AF9)</f>
        <v>1.8725617685305589</v>
      </c>
      <c r="AG53" s="14">
        <f>2*$B$53/(30+AG9)</f>
        <v>1.822784810126582</v>
      </c>
      <c r="AH53" s="32"/>
      <c r="AI53" s="32"/>
      <c r="AJ53" s="32"/>
      <c r="AK53" s="32"/>
      <c r="AL53" s="7"/>
      <c r="AM53" s="7"/>
      <c r="AN53" s="108"/>
      <c r="AO53" s="108"/>
      <c r="AP53" s="108"/>
      <c r="AQ53" s="108"/>
      <c r="AR53" s="108"/>
      <c r="AS53" s="108"/>
      <c r="AT53" s="108"/>
      <c r="AU53" s="108"/>
      <c r="AV53" s="108"/>
      <c r="AW53" s="32"/>
      <c r="AX53" s="14"/>
      <c r="AY53" s="14"/>
      <c r="AZ53" s="14"/>
      <c r="BA53" s="14"/>
      <c r="BB53" s="14"/>
      <c r="BC53" s="14"/>
      <c r="BD53" s="14"/>
      <c r="BE53" s="14"/>
      <c r="BF53" s="14"/>
      <c r="BG53" s="14"/>
      <c r="BH53" s="14"/>
      <c r="BI53" s="14"/>
      <c r="BJ53" s="14"/>
      <c r="BK53" s="14"/>
      <c r="BL53" s="14"/>
      <c r="BM53" s="14"/>
      <c r="BN53" s="14"/>
      <c r="BO53" s="14"/>
      <c r="BP53" s="14"/>
      <c r="BQ53" s="14"/>
      <c r="BX53" s="28"/>
      <c r="BY53" s="28"/>
      <c r="BZ53" s="28"/>
      <c r="CA53" s="28"/>
      <c r="CB53" s="28"/>
      <c r="CC53" s="28"/>
      <c r="CD53" s="28"/>
      <c r="CE53" s="28"/>
      <c r="CF53" s="28"/>
      <c r="CG53" s="14"/>
      <c r="CH53" s="14"/>
      <c r="CI53" s="14"/>
      <c r="CJ53" s="14"/>
      <c r="CK53" s="14"/>
      <c r="CL53" s="14"/>
      <c r="CM53" s="14"/>
      <c r="CN53" s="14"/>
      <c r="CO53" s="14"/>
      <c r="CP53" s="14"/>
      <c r="CQ53" s="14"/>
      <c r="CR53" s="14"/>
      <c r="CS53" s="14"/>
      <c r="CT53" s="14"/>
      <c r="CU53" s="14"/>
      <c r="CV53" s="14"/>
      <c r="CW53" s="14"/>
      <c r="CX53" s="14"/>
      <c r="CY53" s="14"/>
      <c r="CZ53" s="14"/>
      <c r="DA53" s="14"/>
    </row>
    <row r="54" spans="2:105" x14ac:dyDescent="0.2">
      <c r="B54">
        <v>60</v>
      </c>
      <c r="D54" s="28" t="s">
        <v>8</v>
      </c>
      <c r="E54" s="14">
        <f t="shared" ref="E54:H54" si="82">2*$B$54/(25+E9)</f>
        <v>4.645161290322581</v>
      </c>
      <c r="F54" s="14">
        <f t="shared" si="82"/>
        <v>4.5678033306899293</v>
      </c>
      <c r="G54" s="14">
        <f t="shared" si="82"/>
        <v>4.4929797191887682</v>
      </c>
      <c r="H54" s="14">
        <f t="shared" si="82"/>
        <v>4.4205679201841903</v>
      </c>
      <c r="I54" s="14">
        <f>2*$B$54/(25+I9)</f>
        <v>4.3504531722054383</v>
      </c>
      <c r="J54" s="14">
        <f>2*$B$54/(25+J9)</f>
        <v>4.2825278810408927</v>
      </c>
      <c r="K54" s="14">
        <f>2*$B$54/(25+K9)</f>
        <v>4.2166910688140558</v>
      </c>
      <c r="L54" s="14">
        <f>2*$B$54/(25+L9)</f>
        <v>4.1528478731074259</v>
      </c>
      <c r="M54" s="14">
        <f t="shared" ref="M54:AB54" si="83">2*$B$54/(25+M9)</f>
        <v>4.0909090909090908</v>
      </c>
      <c r="N54" s="14">
        <f t="shared" si="83"/>
        <v>3.9724137931034482</v>
      </c>
      <c r="O54" s="14">
        <f t="shared" si="83"/>
        <v>3.86058981233244</v>
      </c>
      <c r="P54" s="14">
        <f t="shared" si="83"/>
        <v>3.7548891786179923</v>
      </c>
      <c r="Q54" s="14">
        <f t="shared" si="83"/>
        <v>3.6548223350253806</v>
      </c>
      <c r="R54" s="14">
        <f t="shared" si="83"/>
        <v>3.4698795180722888</v>
      </c>
      <c r="S54" s="14">
        <f t="shared" si="83"/>
        <v>3.3027522935779814</v>
      </c>
      <c r="T54" s="14">
        <f t="shared" si="83"/>
        <v>3.1509846827133479</v>
      </c>
      <c r="U54" s="14">
        <f t="shared" si="83"/>
        <v>3.01255230125523</v>
      </c>
      <c r="V54" s="14">
        <f t="shared" si="83"/>
        <v>2.8857715430861726</v>
      </c>
      <c r="W54" s="14">
        <f t="shared" si="83"/>
        <v>2.7692307692307696</v>
      </c>
      <c r="X54" s="14">
        <f t="shared" si="83"/>
        <v>2.6617375231053608</v>
      </c>
      <c r="Y54" s="14">
        <f t="shared" si="83"/>
        <v>2.5622775800711746</v>
      </c>
      <c r="Z54" s="14">
        <f t="shared" si="83"/>
        <v>2.4699828473413383</v>
      </c>
      <c r="AA54" s="14">
        <f t="shared" si="83"/>
        <v>2.3841059602649008</v>
      </c>
      <c r="AB54" s="14">
        <f t="shared" si="83"/>
        <v>2.3040000000000003</v>
      </c>
      <c r="AC54" s="14">
        <f>2*$B$54/(25+AC9)</f>
        <v>2.2291021671826625</v>
      </c>
      <c r="AD54" s="14">
        <f>2*$B$54/(25+AD9)</f>
        <v>2.158920539730135</v>
      </c>
      <c r="AE54" s="14">
        <f>2*$B$54/(25+AE9)</f>
        <v>2.0930232558139532</v>
      </c>
      <c r="AF54" s="14">
        <f>2*$B$54/(25+AF9)</f>
        <v>2.0310296191819464</v>
      </c>
      <c r="AG54" s="14">
        <f>2*$B$54/(25+AG9)</f>
        <v>1.9726027397260273</v>
      </c>
      <c r="AH54" s="32"/>
      <c r="AI54" s="32"/>
      <c r="AJ54" s="32"/>
      <c r="AK54" s="32"/>
      <c r="AL54" s="7"/>
      <c r="AM54" s="7"/>
      <c r="AN54" s="108"/>
      <c r="AO54" s="108"/>
      <c r="AP54" s="108"/>
      <c r="AQ54" s="108"/>
      <c r="AR54" s="108"/>
      <c r="AS54" s="108"/>
      <c r="AT54" s="108"/>
      <c r="AU54" s="108"/>
      <c r="AV54" s="108"/>
      <c r="AW54" s="32"/>
      <c r="AX54" s="14"/>
      <c r="AY54" s="14"/>
      <c r="AZ54" s="14"/>
      <c r="BA54" s="14"/>
      <c r="BB54" s="14"/>
      <c r="BC54" s="14"/>
      <c r="BD54" s="14"/>
      <c r="BE54" s="14"/>
      <c r="BF54" s="14"/>
      <c r="BG54" s="14"/>
      <c r="BH54" s="14"/>
      <c r="BI54" s="14"/>
      <c r="BJ54" s="14"/>
      <c r="BK54" s="14"/>
      <c r="BL54" s="14"/>
      <c r="BM54" s="14"/>
      <c r="BN54" s="14"/>
      <c r="BO54" s="14"/>
      <c r="BP54" s="14"/>
      <c r="BQ54" s="14"/>
      <c r="BX54" s="28"/>
      <c r="BY54" s="28"/>
      <c r="BZ54" s="28"/>
      <c r="CA54" s="28"/>
      <c r="CB54" s="28"/>
      <c r="CC54" s="28"/>
      <c r="CD54" s="28"/>
      <c r="CE54" s="28"/>
      <c r="CF54" s="28"/>
      <c r="CG54" s="14"/>
      <c r="CH54" s="14"/>
      <c r="CI54" s="14"/>
      <c r="CJ54" s="14"/>
      <c r="CK54" s="14"/>
      <c r="CL54" s="14"/>
      <c r="CM54" s="14"/>
      <c r="CN54" s="14"/>
      <c r="CO54" s="14"/>
      <c r="CP54" s="14"/>
      <c r="CQ54" s="14"/>
      <c r="CR54" s="14"/>
      <c r="CS54" s="14"/>
      <c r="CT54" s="14"/>
      <c r="CU54" s="14"/>
      <c r="CV54" s="14"/>
      <c r="CW54" s="14"/>
      <c r="CX54" s="14"/>
      <c r="CY54" s="14"/>
      <c r="CZ54" s="14"/>
      <c r="DA54" s="14"/>
    </row>
    <row r="55" spans="2:105" x14ac:dyDescent="0.2">
      <c r="B55">
        <v>60</v>
      </c>
      <c r="D55" s="28" t="s">
        <v>9</v>
      </c>
      <c r="E55" s="14">
        <f t="shared" ref="E55:H55" si="84">2*$B$55/(20+E9)</f>
        <v>5.7600000000000007</v>
      </c>
      <c r="F55" s="14">
        <f t="shared" si="84"/>
        <v>5.6415279138099903</v>
      </c>
      <c r="G55" s="14">
        <f t="shared" si="84"/>
        <v>5.5278310940499047</v>
      </c>
      <c r="H55" s="14">
        <f t="shared" si="84"/>
        <v>5.4186265286923803</v>
      </c>
      <c r="I55" s="14">
        <f>2*$B$55/(20+I9)</f>
        <v>5.3136531365313653</v>
      </c>
      <c r="J55" s="14">
        <f>2*$B$55/(20+J9)</f>
        <v>5.2126696832579187</v>
      </c>
      <c r="K55" s="14">
        <f>2*$B$55/(20+K9)</f>
        <v>5.1154529307282415</v>
      </c>
      <c r="L55" s="14">
        <f>2*$B$55/(20+L9)</f>
        <v>5.0217959895379254</v>
      </c>
      <c r="M55" s="14">
        <f t="shared" ref="M55:AB55" si="85">2*$B$55/(20+M9)</f>
        <v>4.9315068493150687</v>
      </c>
      <c r="N55" s="14">
        <f t="shared" si="85"/>
        <v>4.7603305785123968</v>
      </c>
      <c r="O55" s="14">
        <f t="shared" si="85"/>
        <v>4.600638977635783</v>
      </c>
      <c r="P55" s="14">
        <f t="shared" si="85"/>
        <v>4.4513137557959812</v>
      </c>
      <c r="Q55" s="14">
        <f t="shared" si="85"/>
        <v>4.3113772455089823</v>
      </c>
      <c r="R55" s="14">
        <f t="shared" si="85"/>
        <v>4.056338028169014</v>
      </c>
      <c r="S55" s="14">
        <f t="shared" si="85"/>
        <v>3.8297872340425529</v>
      </c>
      <c r="T55" s="14">
        <f t="shared" si="85"/>
        <v>3.6272040302267001</v>
      </c>
      <c r="U55" s="14">
        <f t="shared" si="85"/>
        <v>3.4449760765550237</v>
      </c>
      <c r="V55" s="14">
        <f t="shared" si="85"/>
        <v>3.2801822323462417</v>
      </c>
      <c r="W55" s="14">
        <f t="shared" si="85"/>
        <v>3.1304347826086962</v>
      </c>
      <c r="X55" s="14">
        <f t="shared" si="85"/>
        <v>2.9937629937629939</v>
      </c>
      <c r="Y55" s="14">
        <f t="shared" si="85"/>
        <v>2.8685258964143427</v>
      </c>
      <c r="Z55" s="14">
        <f t="shared" si="85"/>
        <v>2.7533460803059278</v>
      </c>
      <c r="AA55" s="14">
        <f t="shared" si="85"/>
        <v>2.6470588235294121</v>
      </c>
      <c r="AB55" s="14">
        <f t="shared" si="85"/>
        <v>2.5486725663716818</v>
      </c>
      <c r="AC55" s="14">
        <f>2*$B$55/(20+AC9)</f>
        <v>2.4573378839590445</v>
      </c>
      <c r="AD55" s="14">
        <f>2*$B$55/(20+AD9)</f>
        <v>2.3723228995057664</v>
      </c>
      <c r="AE55" s="14">
        <f>2*$B$55/(20+AE9)</f>
        <v>2.2929936305732483</v>
      </c>
      <c r="AF55" s="14">
        <f>2*$B$55/(20+AF9)</f>
        <v>2.2187981510015407</v>
      </c>
      <c r="AG55" s="14">
        <f>2*$B$55/(20+AG9)</f>
        <v>2.1492537313432836</v>
      </c>
      <c r="AH55" s="32"/>
      <c r="AI55" s="32"/>
      <c r="AJ55" s="32"/>
      <c r="AK55" s="32"/>
      <c r="AL55" s="7"/>
      <c r="AM55" s="7"/>
      <c r="AN55" s="108"/>
      <c r="AO55" s="108"/>
      <c r="AP55" s="108"/>
      <c r="AQ55" s="108"/>
      <c r="AR55" s="108"/>
      <c r="AS55" s="108"/>
      <c r="AT55" s="108"/>
      <c r="AU55" s="108"/>
      <c r="AV55" s="108"/>
      <c r="AW55" s="32"/>
      <c r="AX55" s="14"/>
      <c r="AY55" s="14"/>
      <c r="AZ55" s="14"/>
      <c r="BA55" s="14"/>
      <c r="BB55" s="14"/>
      <c r="BC55" s="14"/>
      <c r="BD55" s="14"/>
      <c r="BE55" s="14"/>
      <c r="BF55" s="14"/>
      <c r="BG55" s="14"/>
      <c r="BH55" s="14"/>
      <c r="BI55" s="14"/>
      <c r="BJ55" s="14"/>
      <c r="BK55" s="14"/>
      <c r="BL55" s="14"/>
      <c r="BM55" s="14"/>
      <c r="BN55" s="14"/>
      <c r="BO55" s="14"/>
      <c r="BP55" s="14"/>
      <c r="BQ55" s="14"/>
      <c r="BX55" s="28"/>
      <c r="BY55" s="28"/>
      <c r="BZ55" s="28"/>
      <c r="CA55" s="28"/>
      <c r="CB55" s="28"/>
      <c r="CC55" s="28"/>
      <c r="CD55" s="28"/>
      <c r="CE55" s="28"/>
      <c r="CF55" s="28"/>
      <c r="CG55" s="14"/>
      <c r="CH55" s="14"/>
      <c r="CI55" s="14"/>
      <c r="CJ55" s="14"/>
      <c r="CK55" s="14"/>
      <c r="CL55" s="14"/>
      <c r="CM55" s="14"/>
      <c r="CN55" s="14"/>
      <c r="CO55" s="14"/>
      <c r="CP55" s="14"/>
      <c r="CQ55" s="14"/>
      <c r="CR55" s="14"/>
      <c r="CS55" s="14"/>
      <c r="CT55" s="14"/>
      <c r="CU55" s="14"/>
      <c r="CV55" s="14"/>
      <c r="CW55" s="14"/>
      <c r="CX55" s="14"/>
      <c r="CY55" s="14"/>
      <c r="CZ55" s="14"/>
      <c r="DA55" s="14"/>
    </row>
    <row r="56" spans="2:105" x14ac:dyDescent="0.2">
      <c r="B56">
        <v>60</v>
      </c>
      <c r="D56" s="28" t="s">
        <v>13</v>
      </c>
      <c r="E56" s="14">
        <f t="shared" ref="E56:H56" si="86">2*$B56/(14+E9)</f>
        <v>8.0898876404494384</v>
      </c>
      <c r="F56" s="14">
        <f t="shared" si="86"/>
        <v>7.8581173260572985</v>
      </c>
      <c r="G56" s="14">
        <f t="shared" si="86"/>
        <v>7.6392572944297079</v>
      </c>
      <c r="H56" s="14">
        <f t="shared" si="86"/>
        <v>7.4322580645161294</v>
      </c>
      <c r="I56" s="14">
        <f>2*$B56/(14+I9)</f>
        <v>7.2361809045226133</v>
      </c>
      <c r="J56" s="14">
        <f>2*$B56/(14+J9)</f>
        <v>7.0501835985312127</v>
      </c>
      <c r="K56" s="14">
        <f>2*$B56/(14+K9)</f>
        <v>6.8735083532219576</v>
      </c>
      <c r="L56" s="14">
        <f>2*$B56/(14+L9)</f>
        <v>6.7054714784633296</v>
      </c>
      <c r="M56" s="14">
        <f t="shared" ref="M56:AB56" si="87">2*$B56/(14+M9)</f>
        <v>6.5454545454545459</v>
      </c>
      <c r="N56" s="14">
        <f t="shared" si="87"/>
        <v>6.2472885032537961</v>
      </c>
      <c r="O56" s="14">
        <f t="shared" si="87"/>
        <v>5.9751037344398341</v>
      </c>
      <c r="P56" s="14">
        <f t="shared" si="87"/>
        <v>5.7256461232604376</v>
      </c>
      <c r="Q56" s="14">
        <f t="shared" si="87"/>
        <v>5.4961832061068705</v>
      </c>
      <c r="R56" s="14">
        <f t="shared" si="87"/>
        <v>5.0883392226148407</v>
      </c>
      <c r="S56" s="14">
        <f t="shared" si="87"/>
        <v>4.7368421052631575</v>
      </c>
      <c r="T56" s="14">
        <f t="shared" si="87"/>
        <v>4.4307692307692301</v>
      </c>
      <c r="U56" s="14">
        <f t="shared" si="87"/>
        <v>4.1618497109826587</v>
      </c>
      <c r="V56" s="14">
        <f t="shared" si="87"/>
        <v>3.9237057220708449</v>
      </c>
      <c r="W56" s="14">
        <f t="shared" si="87"/>
        <v>3.7113402061855676</v>
      </c>
      <c r="X56" s="14">
        <f t="shared" si="87"/>
        <v>3.5207823960880202</v>
      </c>
      <c r="Y56" s="14">
        <f t="shared" si="87"/>
        <v>3.3488372093023262</v>
      </c>
      <c r="Z56" s="14">
        <f t="shared" si="87"/>
        <v>3.1929046563192909</v>
      </c>
      <c r="AA56" s="14">
        <f t="shared" si="87"/>
        <v>3.050847457627119</v>
      </c>
      <c r="AB56" s="14">
        <f t="shared" si="87"/>
        <v>2.9208924949290065</v>
      </c>
      <c r="AC56" s="14">
        <f>2*$B56/(14+AC9)</f>
        <v>2.8015564202334633</v>
      </c>
      <c r="AD56" s="14">
        <f>2*$B56/(14+AD9)</f>
        <v>2.6915887850467293</v>
      </c>
      <c r="AE56" s="14">
        <f>2*$B56/(14+AE9)</f>
        <v>2.5899280575539567</v>
      </c>
      <c r="AF56" s="14">
        <f>2*$B56/(14+AF9)</f>
        <v>2.4956672443674175</v>
      </c>
      <c r="AG56" s="14">
        <f>2*$B56/(14+AG9)</f>
        <v>2.4080267558528425</v>
      </c>
      <c r="AH56" s="32"/>
      <c r="AI56" s="32"/>
      <c r="AJ56" s="32"/>
      <c r="AK56" s="32"/>
      <c r="AL56" s="7"/>
      <c r="AM56" s="7"/>
      <c r="AN56" s="108"/>
      <c r="AO56" s="108"/>
      <c r="AP56" s="108"/>
      <c r="AQ56" s="108"/>
      <c r="AR56" s="108"/>
      <c r="AS56" s="108"/>
      <c r="AT56" s="108"/>
      <c r="AU56" s="108"/>
      <c r="AV56" s="108"/>
      <c r="AW56" s="32"/>
      <c r="AX56" s="14"/>
      <c r="AY56" s="14"/>
      <c r="AZ56" s="14"/>
      <c r="BA56" s="14"/>
      <c r="BB56" s="14"/>
      <c r="BC56" s="14"/>
      <c r="BD56" s="14"/>
      <c r="BE56" s="14"/>
      <c r="BF56" s="14"/>
      <c r="BG56" s="14"/>
      <c r="BH56" s="14"/>
      <c r="BI56" s="14"/>
      <c r="BJ56" s="14"/>
      <c r="BK56" s="14"/>
      <c r="BL56" s="14"/>
      <c r="BM56" s="14"/>
      <c r="BN56" s="14"/>
      <c r="BO56" s="14"/>
      <c r="BP56" s="14"/>
      <c r="BQ56" s="14"/>
      <c r="BX56" s="28"/>
      <c r="BY56" s="28"/>
      <c r="BZ56" s="28"/>
      <c r="CA56" s="28"/>
      <c r="CB56" s="28"/>
      <c r="CC56" s="28"/>
      <c r="CD56" s="28"/>
      <c r="CE56" s="28"/>
      <c r="CF56" s="28"/>
      <c r="CG56" s="14"/>
      <c r="CH56" s="14"/>
      <c r="CI56" s="14"/>
      <c r="CJ56" s="14"/>
      <c r="CK56" s="14"/>
      <c r="CL56" s="14"/>
      <c r="CM56" s="14"/>
      <c r="CN56" s="14"/>
      <c r="CO56" s="14"/>
      <c r="CP56" s="14"/>
      <c r="CQ56" s="14"/>
      <c r="CR56" s="14"/>
      <c r="CS56" s="14"/>
      <c r="CT56" s="14"/>
      <c r="CU56" s="14"/>
      <c r="CV56" s="14"/>
      <c r="CW56" s="14"/>
      <c r="CX56" s="14"/>
      <c r="CY56" s="14"/>
      <c r="CZ56" s="14"/>
      <c r="DA56" s="14"/>
    </row>
    <row r="57" spans="2:105" x14ac:dyDescent="0.2">
      <c r="B57">
        <v>60</v>
      </c>
      <c r="D57" s="28" t="s">
        <v>14</v>
      </c>
      <c r="E57" s="14">
        <f t="shared" ref="E57:H57" si="88">2*$B57/(11+E9)</f>
        <v>10.140845070422534</v>
      </c>
      <c r="F57" s="14">
        <f t="shared" si="88"/>
        <v>9.7792869269949065</v>
      </c>
      <c r="G57" s="14">
        <f t="shared" si="88"/>
        <v>9.442622950819672</v>
      </c>
      <c r="H57" s="14">
        <f t="shared" si="88"/>
        <v>9.1283676703645007</v>
      </c>
      <c r="I57" s="14">
        <f>2*$B57/(11+I9)</f>
        <v>8.8343558282208576</v>
      </c>
      <c r="J57" s="14">
        <f>2*$B57/(11+J9)</f>
        <v>8.5586924219910845</v>
      </c>
      <c r="K57" s="14">
        <f>2*$B57/(11+K9)</f>
        <v>8.2997118155619596</v>
      </c>
      <c r="L57" s="14">
        <f>2*$B57/(11+L9)</f>
        <v>8.0559440559440549</v>
      </c>
      <c r="M57" s="14">
        <f t="shared" ref="M57:AB57" si="89">2*$B57/(11+M9)</f>
        <v>7.8260869565217401</v>
      </c>
      <c r="N57" s="14">
        <f t="shared" si="89"/>
        <v>7.4035989717223654</v>
      </c>
      <c r="O57" s="14">
        <f t="shared" si="89"/>
        <v>7.0243902439024399</v>
      </c>
      <c r="P57" s="14">
        <f t="shared" si="89"/>
        <v>6.6821345707656619</v>
      </c>
      <c r="Q57" s="14">
        <f t="shared" si="89"/>
        <v>6.3716814159292037</v>
      </c>
      <c r="R57" s="14">
        <f t="shared" si="89"/>
        <v>5.8299595141700395</v>
      </c>
      <c r="S57" s="14">
        <f t="shared" si="89"/>
        <v>5.3731343283582085</v>
      </c>
      <c r="T57" s="14">
        <f t="shared" si="89"/>
        <v>4.9826989619377153</v>
      </c>
      <c r="U57" s="14">
        <f t="shared" si="89"/>
        <v>4.6451612903225801</v>
      </c>
      <c r="V57" s="14">
        <f t="shared" si="89"/>
        <v>4.3504531722054383</v>
      </c>
      <c r="W57" s="14">
        <f t="shared" si="89"/>
        <v>4.0909090909090908</v>
      </c>
      <c r="X57" s="14">
        <f t="shared" si="89"/>
        <v>3.86058981233244</v>
      </c>
      <c r="Y57" s="14">
        <f t="shared" si="89"/>
        <v>3.6548223350253815</v>
      </c>
      <c r="Z57" s="14">
        <f t="shared" si="89"/>
        <v>3.4698795180722897</v>
      </c>
      <c r="AA57" s="14">
        <f t="shared" si="89"/>
        <v>3.3027522935779823</v>
      </c>
      <c r="AB57" s="14">
        <f t="shared" si="89"/>
        <v>3.1509846827133483</v>
      </c>
      <c r="AC57" s="14">
        <f>2*$B57/(11+AC9)</f>
        <v>3.0125523012552304</v>
      </c>
      <c r="AD57" s="14">
        <f>2*$B57/(11+AD9)</f>
        <v>2.8857715430861726</v>
      </c>
      <c r="AE57" s="14">
        <f>2*$B57/(11+AE9)</f>
        <v>2.7692307692307692</v>
      </c>
      <c r="AF57" s="14">
        <f>2*$B57/(11+AF9)</f>
        <v>2.6617375231053604</v>
      </c>
      <c r="AG57" s="14">
        <f>2*$B57/(11+AG9)</f>
        <v>2.5622775800711741</v>
      </c>
      <c r="AH57" s="32"/>
      <c r="AI57" s="32"/>
      <c r="AJ57" s="32"/>
      <c r="AK57" s="32"/>
      <c r="AL57" s="7"/>
      <c r="AM57" s="7"/>
      <c r="AN57" s="108"/>
      <c r="AO57" s="108"/>
      <c r="AP57" s="108"/>
      <c r="AQ57" s="108"/>
      <c r="AR57" s="108"/>
      <c r="AS57" s="108"/>
      <c r="AT57" s="108"/>
      <c r="AU57" s="108"/>
      <c r="AV57" s="108"/>
      <c r="AW57" s="32"/>
      <c r="AX57" s="14"/>
      <c r="AY57" s="14"/>
      <c r="AZ57" s="14"/>
      <c r="BA57" s="14"/>
      <c r="BB57" s="14"/>
      <c r="BC57" s="14"/>
      <c r="BD57" s="14"/>
      <c r="BE57" s="14"/>
      <c r="BF57" s="14"/>
      <c r="BG57" s="14"/>
      <c r="BH57" s="14"/>
      <c r="BI57" s="14"/>
      <c r="BJ57" s="14"/>
      <c r="BK57" s="14"/>
      <c r="BL57" s="14"/>
      <c r="BM57" s="14"/>
      <c r="BN57" s="14"/>
      <c r="BO57" s="14"/>
      <c r="BP57" s="14"/>
      <c r="BQ57" s="14"/>
      <c r="BX57" s="28"/>
      <c r="BY57" s="28"/>
      <c r="BZ57" s="28"/>
      <c r="CA57" s="28"/>
      <c r="CB57" s="28"/>
      <c r="CC57" s="28"/>
      <c r="CD57" s="28"/>
      <c r="CE57" s="28"/>
      <c r="CF57" s="28"/>
      <c r="CG57" s="14"/>
      <c r="CH57" s="14"/>
      <c r="CI57" s="14"/>
      <c r="CJ57" s="14"/>
      <c r="CK57" s="14"/>
      <c r="CL57" s="14"/>
      <c r="CM57" s="14"/>
      <c r="CN57" s="14"/>
      <c r="CO57" s="14"/>
      <c r="CP57" s="14"/>
      <c r="CQ57" s="14"/>
      <c r="CR57" s="14"/>
      <c r="CS57" s="14"/>
      <c r="CT57" s="14"/>
      <c r="CU57" s="14"/>
      <c r="CV57" s="14"/>
      <c r="CW57" s="14"/>
      <c r="CX57" s="14"/>
      <c r="CY57" s="14"/>
      <c r="CZ57" s="14"/>
      <c r="DA57" s="14"/>
    </row>
    <row r="58" spans="2:105" x14ac:dyDescent="0.2">
      <c r="B58">
        <v>42</v>
      </c>
      <c r="D58" s="28" t="s">
        <v>15</v>
      </c>
      <c r="E58" s="32">
        <f t="shared" ref="E58:H58" si="90">(3*$B58)/(16+E9)</f>
        <v>7.4851485148514856</v>
      </c>
      <c r="F58" s="32">
        <f t="shared" si="90"/>
        <v>7.2955367913148379</v>
      </c>
      <c r="G58" s="32">
        <f t="shared" si="90"/>
        <v>7.1152941176470597</v>
      </c>
      <c r="H58" s="32">
        <f t="shared" si="90"/>
        <v>6.9437428243398394</v>
      </c>
      <c r="I58" s="32">
        <f>(3*$B58)/(16+I9)</f>
        <v>6.7802690582959642</v>
      </c>
      <c r="J58" s="32">
        <f>(3*$B58)/(16+J9)</f>
        <v>6.6243154435925522</v>
      </c>
      <c r="K58" s="32">
        <f>(3*$B58)/(16+K9)</f>
        <v>6.4753747323340471</v>
      </c>
      <c r="L58" s="32">
        <f>(3*$B58)/(16+L9)</f>
        <v>6.3329842931937179</v>
      </c>
      <c r="M58" s="32">
        <f t="shared" ref="M58:AB58" si="91">(3*$B58)/(16+M9)</f>
        <v>6.1967213114754101</v>
      </c>
      <c r="N58" s="32">
        <f t="shared" si="91"/>
        <v>5.9410609037328097</v>
      </c>
      <c r="O58" s="32">
        <f t="shared" si="91"/>
        <v>5.7056603773584911</v>
      </c>
      <c r="P58" s="32">
        <f t="shared" si="91"/>
        <v>5.488203266787659</v>
      </c>
      <c r="Q58" s="32">
        <f t="shared" si="91"/>
        <v>5.2867132867132867</v>
      </c>
      <c r="R58" s="32">
        <f t="shared" si="91"/>
        <v>4.9250814332247552</v>
      </c>
      <c r="S58" s="32">
        <f t="shared" si="91"/>
        <v>4.6097560975609753</v>
      </c>
      <c r="T58" s="32">
        <f t="shared" si="91"/>
        <v>4.3323782234957013</v>
      </c>
      <c r="U58" s="32">
        <f t="shared" si="91"/>
        <v>4.0864864864864865</v>
      </c>
      <c r="V58" s="32">
        <f t="shared" si="91"/>
        <v>3.8670076726342715</v>
      </c>
      <c r="W58" s="32">
        <f t="shared" si="91"/>
        <v>3.6699029126213598</v>
      </c>
      <c r="X58" s="32">
        <f t="shared" si="91"/>
        <v>3.4919168591224024</v>
      </c>
      <c r="Y58" s="32">
        <f t="shared" si="91"/>
        <v>3.3303964757709257</v>
      </c>
      <c r="Z58" s="32">
        <f t="shared" si="91"/>
        <v>3.1831578947368424</v>
      </c>
      <c r="AA58" s="32">
        <f t="shared" si="91"/>
        <v>3.0483870967741939</v>
      </c>
      <c r="AB58" s="32">
        <f t="shared" si="91"/>
        <v>2.9245647969052229</v>
      </c>
      <c r="AC58" s="32">
        <f>(3*$B58)/(16+AC9)</f>
        <v>2.8104089219330857</v>
      </c>
      <c r="AD58" s="32">
        <f>(3*$B58)/(16+AD9)</f>
        <v>2.7048300536672634</v>
      </c>
      <c r="AE58" s="32">
        <f>(3*$B58)/(16+AE9)</f>
        <v>2.6068965517241378</v>
      </c>
      <c r="AF58" s="32">
        <f>(3*$B58)/(16+AF9)</f>
        <v>2.5158069883527454</v>
      </c>
      <c r="AG58" s="32">
        <f>(3*$B58)/(16+AG9)</f>
        <v>2.430868167202572</v>
      </c>
      <c r="AH58" s="32"/>
      <c r="AI58" s="32"/>
      <c r="AJ58" s="32"/>
      <c r="AK58" s="32"/>
      <c r="AL58" s="7"/>
      <c r="AM58" s="7"/>
      <c r="AN58" s="108"/>
      <c r="AO58" s="108"/>
      <c r="AP58" s="108"/>
      <c r="AQ58" s="108"/>
      <c r="AR58" s="108"/>
      <c r="AS58" s="108"/>
      <c r="AT58" s="108"/>
      <c r="AU58" s="108"/>
      <c r="AV58" s="108"/>
      <c r="AW58" s="32"/>
      <c r="AX58" s="32"/>
      <c r="AY58" s="32"/>
      <c r="AZ58" s="32"/>
      <c r="BA58" s="32"/>
      <c r="BB58" s="32"/>
      <c r="BC58" s="32"/>
      <c r="BD58" s="32"/>
      <c r="BE58" s="32"/>
      <c r="BF58" s="32"/>
      <c r="BG58" s="32"/>
      <c r="BH58" s="32"/>
      <c r="BI58" s="32"/>
      <c r="BJ58" s="32"/>
      <c r="BK58" s="32"/>
      <c r="BL58" s="32"/>
      <c r="BM58" s="32"/>
      <c r="BN58" s="32"/>
      <c r="BO58" s="32"/>
      <c r="BP58" s="32"/>
      <c r="BQ58" s="32"/>
      <c r="BX58" s="28"/>
      <c r="BY58" s="28"/>
      <c r="BZ58" s="28"/>
      <c r="CA58" s="28"/>
      <c r="CB58" s="28"/>
      <c r="CC58" s="28"/>
      <c r="CD58" s="28"/>
      <c r="CE58" s="28"/>
      <c r="CF58" s="28"/>
      <c r="CG58" s="32"/>
      <c r="CH58" s="32"/>
      <c r="CI58" s="32"/>
      <c r="CJ58" s="32"/>
      <c r="CK58" s="32"/>
      <c r="CL58" s="32"/>
      <c r="CM58" s="32"/>
      <c r="CN58" s="32"/>
      <c r="CO58" s="32"/>
      <c r="CP58" s="32"/>
      <c r="CQ58" s="32"/>
      <c r="CR58" s="32"/>
      <c r="CS58" s="32"/>
      <c r="CT58" s="32"/>
      <c r="CU58" s="32"/>
      <c r="CV58" s="32"/>
      <c r="CW58" s="32"/>
      <c r="CX58" s="32"/>
      <c r="CY58" s="32"/>
      <c r="CZ58" s="32"/>
      <c r="DA58" s="32"/>
    </row>
    <row r="59" spans="2:105" x14ac:dyDescent="0.2">
      <c r="B59">
        <v>46</v>
      </c>
      <c r="D59" s="28" t="s">
        <v>16</v>
      </c>
      <c r="E59" s="32">
        <f t="shared" ref="E59:H59" si="92">$B59*3/(21+E9)</f>
        <v>6.3206106870229011</v>
      </c>
      <c r="F59" s="32">
        <f t="shared" si="92"/>
        <v>6.1964452759588404</v>
      </c>
      <c r="G59" s="32">
        <f t="shared" si="92"/>
        <v>6.0770642201834866</v>
      </c>
      <c r="H59" s="32">
        <f t="shared" si="92"/>
        <v>5.9621962196219629</v>
      </c>
      <c r="I59" s="32">
        <f>$B59*3/(21+I9)</f>
        <v>5.8515901060070679</v>
      </c>
      <c r="J59" s="32">
        <f>$B59*3/(21+J9)</f>
        <v>5.7450130095403296</v>
      </c>
      <c r="K59" s="32">
        <f>$B59*3/(21+K9)</f>
        <v>5.6422487223168654</v>
      </c>
      <c r="L59" s="32">
        <f>$B59*3/(21+L9)</f>
        <v>5.5430962343096235</v>
      </c>
      <c r="M59" s="32">
        <f t="shared" ref="M59:AB59" si="93">$B59*3/(21+M9)</f>
        <v>5.4473684210526319</v>
      </c>
      <c r="N59" s="32">
        <f t="shared" si="93"/>
        <v>5.2655007949125601</v>
      </c>
      <c r="O59" s="32">
        <f t="shared" si="93"/>
        <v>5.0953846153846154</v>
      </c>
      <c r="P59" s="32">
        <f t="shared" si="93"/>
        <v>4.9359165424739198</v>
      </c>
      <c r="Q59" s="32">
        <f t="shared" si="93"/>
        <v>4.7861271676300579</v>
      </c>
      <c r="R59" s="32">
        <f t="shared" si="93"/>
        <v>4.5122615803814714</v>
      </c>
      <c r="S59" s="32">
        <f t="shared" si="93"/>
        <v>4.268041237113402</v>
      </c>
      <c r="T59" s="32">
        <f t="shared" si="93"/>
        <v>4.0488997555012221</v>
      </c>
      <c r="U59" s="32">
        <f t="shared" si="93"/>
        <v>3.851162790697674</v>
      </c>
      <c r="V59" s="32">
        <f t="shared" si="93"/>
        <v>3.6718403547671845</v>
      </c>
      <c r="W59" s="32">
        <f t="shared" si="93"/>
        <v>3.5084745762711869</v>
      </c>
      <c r="X59" s="32">
        <f t="shared" si="93"/>
        <v>3.3590263691683573</v>
      </c>
      <c r="Y59" s="32">
        <f t="shared" si="93"/>
        <v>3.221789883268483</v>
      </c>
      <c r="Z59" s="32">
        <f t="shared" si="93"/>
        <v>3.0953271028037386</v>
      </c>
      <c r="AA59" s="32">
        <f t="shared" si="93"/>
        <v>2.9784172661870505</v>
      </c>
      <c r="AB59" s="32">
        <f t="shared" si="93"/>
        <v>2.8700173310225305</v>
      </c>
      <c r="AC59" s="32">
        <f>$B59*3/(21+AC9)</f>
        <v>2.7692307692307696</v>
      </c>
      <c r="AD59" s="32">
        <f>$B59*3/(21+AD9)</f>
        <v>2.6752827140549273</v>
      </c>
      <c r="AE59" s="32">
        <f>$B59*3/(21+AE9)</f>
        <v>2.5874999999999999</v>
      </c>
      <c r="AF59" s="32">
        <f>$B59*3/(21+AF9)</f>
        <v>2.5052950075642966</v>
      </c>
      <c r="AG59" s="32">
        <f>$B59*3/(21+AG9)</f>
        <v>2.4281524926686218</v>
      </c>
      <c r="AH59" s="32"/>
      <c r="AI59" s="32"/>
      <c r="AJ59" s="32"/>
      <c r="AK59" s="32"/>
      <c r="AL59" s="7"/>
      <c r="AM59" s="7"/>
      <c r="AN59" s="108"/>
      <c r="AO59" s="108"/>
      <c r="AP59" s="108"/>
      <c r="AQ59" s="108"/>
      <c r="AR59" s="108"/>
      <c r="AS59" s="108"/>
      <c r="AT59" s="108"/>
      <c r="AU59" s="108"/>
      <c r="AV59" s="108"/>
      <c r="AW59" s="32"/>
      <c r="AX59" s="32"/>
      <c r="AY59" s="32"/>
      <c r="AZ59" s="32"/>
      <c r="BA59" s="32"/>
      <c r="BB59" s="32"/>
      <c r="BC59" s="32"/>
      <c r="BD59" s="32"/>
      <c r="BE59" s="32"/>
      <c r="BF59" s="32"/>
      <c r="BG59" s="32"/>
      <c r="BH59" s="32"/>
      <c r="BI59" s="32"/>
      <c r="BJ59" s="32"/>
      <c r="BK59" s="32"/>
      <c r="BL59" s="32"/>
      <c r="BM59" s="32"/>
      <c r="BN59" s="32"/>
      <c r="BO59" s="32"/>
      <c r="BP59" s="32"/>
      <c r="BQ59" s="32"/>
      <c r="BX59" s="28"/>
      <c r="BY59" s="28"/>
      <c r="BZ59" s="28"/>
      <c r="CA59" s="28"/>
      <c r="CB59" s="28"/>
      <c r="CC59" s="28"/>
      <c r="CD59" s="28"/>
      <c r="CE59" s="28"/>
      <c r="CF59" s="28"/>
      <c r="CG59" s="32"/>
      <c r="CH59" s="32"/>
      <c r="CI59" s="32"/>
      <c r="CJ59" s="32"/>
      <c r="CK59" s="32"/>
      <c r="CL59" s="32"/>
      <c r="CM59" s="32"/>
      <c r="CN59" s="32"/>
      <c r="CO59" s="32"/>
      <c r="CP59" s="32"/>
      <c r="CQ59" s="32"/>
      <c r="CR59" s="32"/>
      <c r="CS59" s="32"/>
      <c r="CT59" s="32"/>
      <c r="CU59" s="32"/>
      <c r="CV59" s="32"/>
      <c r="CW59" s="32"/>
      <c r="CX59" s="32"/>
      <c r="CY59" s="32"/>
      <c r="CZ59" s="32"/>
      <c r="DA59" s="32"/>
    </row>
    <row r="60" spans="2:105" x14ac:dyDescent="0.2">
      <c r="B60">
        <v>34</v>
      </c>
      <c r="D60" s="28" t="s">
        <v>17</v>
      </c>
      <c r="E60" s="32">
        <f t="shared" ref="E60:H60" si="94">(0.7*2+3)*$B60/(25.5+E9)</f>
        <v>5.6810126582278491</v>
      </c>
      <c r="F60" s="32">
        <f t="shared" si="94"/>
        <v>5.5881712062256819</v>
      </c>
      <c r="G60" s="32">
        <f t="shared" si="94"/>
        <v>5.4983154670750389</v>
      </c>
      <c r="H60" s="32">
        <f t="shared" si="94"/>
        <v>5.4113036925395637</v>
      </c>
      <c r="I60" s="32">
        <f>(0.7*2+3)*$B60/(25.5+I9)</f>
        <v>5.3270029673590518</v>
      </c>
      <c r="J60" s="32">
        <f>(0.7*2+3)*$B60/(25.5+J9)</f>
        <v>5.2452885317750191</v>
      </c>
      <c r="K60" s="32">
        <f>(0.7*2+3)*$B60/(25.5+K9)</f>
        <v>5.1660431654676273</v>
      </c>
      <c r="L60" s="32">
        <f>(0.7*2+3)*$B60/(25.5+L9)</f>
        <v>5.0891566265060248</v>
      </c>
      <c r="M60" s="32">
        <f t="shared" ref="M60:AB60" si="95">(0.7*2+3)*$B60/(25.5+M9)</f>
        <v>5.0145251396648058</v>
      </c>
      <c r="N60" s="32">
        <f t="shared" si="95"/>
        <v>4.8716417910447767</v>
      </c>
      <c r="O60" s="32">
        <f t="shared" si="95"/>
        <v>4.7366754617414255</v>
      </c>
      <c r="P60" s="32">
        <f t="shared" si="95"/>
        <v>4.6089858793324776</v>
      </c>
      <c r="Q60" s="32">
        <f t="shared" si="95"/>
        <v>4.4880000000000004</v>
      </c>
      <c r="R60" s="32">
        <f t="shared" si="95"/>
        <v>4.2641330166270786</v>
      </c>
      <c r="S60" s="32">
        <f t="shared" si="95"/>
        <v>4.0615384615384622</v>
      </c>
      <c r="T60" s="32">
        <f t="shared" si="95"/>
        <v>3.8773218142548598</v>
      </c>
      <c r="U60" s="32">
        <f t="shared" si="95"/>
        <v>3.7090909090909094</v>
      </c>
      <c r="V60" s="32">
        <f t="shared" si="95"/>
        <v>3.5548514851485158</v>
      </c>
      <c r="W60" s="32">
        <f t="shared" si="95"/>
        <v>3.4129277566539931</v>
      </c>
      <c r="X60" s="32">
        <f t="shared" si="95"/>
        <v>3.2819012797074962</v>
      </c>
      <c r="Y60" s="32">
        <f t="shared" si="95"/>
        <v>3.1605633802816908</v>
      </c>
      <c r="Z60" s="32">
        <f t="shared" si="95"/>
        <v>3.0478777589134132</v>
      </c>
      <c r="AA60" s="32">
        <f t="shared" si="95"/>
        <v>2.9429508196721317</v>
      </c>
      <c r="AB60" s="32">
        <f t="shared" si="95"/>
        <v>2.8450079239302699</v>
      </c>
      <c r="AC60" s="32">
        <f>(0.7*2+3)*$B60/(25.5+AC9)</f>
        <v>2.7533742331288349</v>
      </c>
      <c r="AD60" s="32">
        <f>(0.7*2+3)*$B60/(25.5+AD9)</f>
        <v>2.6674591381872221</v>
      </c>
      <c r="AE60" s="32">
        <f>(0.7*2+3)*$B60/(25.5+AE9)</f>
        <v>2.5867435158501442</v>
      </c>
      <c r="AF60" s="32">
        <f>(0.7*2+3)*$B60/(25.5+AF9)</f>
        <v>2.5107692307692311</v>
      </c>
      <c r="AG60" s="32">
        <f>(0.7*2+3)*$B60/(25.5+AG9)</f>
        <v>2.439130434782609</v>
      </c>
      <c r="AH60" s="32"/>
      <c r="AI60" s="32"/>
      <c r="AJ60" s="32"/>
      <c r="AK60" s="32"/>
      <c r="AL60" s="7"/>
      <c r="AM60" s="7"/>
      <c r="AN60" s="108"/>
      <c r="AO60" s="108"/>
      <c r="AP60" s="108"/>
      <c r="AQ60" s="108"/>
      <c r="AR60" s="108"/>
      <c r="AS60" s="108"/>
      <c r="AT60" s="108"/>
      <c r="AU60" s="108"/>
      <c r="AV60" s="108"/>
      <c r="AW60" s="32"/>
      <c r="AX60" s="32"/>
      <c r="AY60" s="32"/>
      <c r="AZ60" s="32"/>
      <c r="BA60" s="32"/>
      <c r="BB60" s="32"/>
      <c r="BC60" s="32"/>
      <c r="BD60" s="32"/>
      <c r="BE60" s="32"/>
      <c r="BF60" s="32"/>
      <c r="BG60" s="32"/>
      <c r="BH60" s="32"/>
      <c r="BI60" s="32"/>
      <c r="BJ60" s="32"/>
      <c r="BK60" s="32"/>
      <c r="BL60" s="32"/>
      <c r="BM60" s="32"/>
      <c r="BN60" s="32"/>
      <c r="BO60" s="32"/>
      <c r="BP60" s="32"/>
      <c r="BQ60" s="32"/>
      <c r="BX60" s="28"/>
      <c r="BY60" s="28"/>
      <c r="BZ60" s="28"/>
      <c r="CA60" s="28"/>
      <c r="CB60" s="28"/>
      <c r="CC60" s="28"/>
      <c r="CD60" s="28"/>
      <c r="CE60" s="28"/>
      <c r="CF60" s="28"/>
      <c r="CG60" s="32"/>
      <c r="CH60" s="32"/>
      <c r="CI60" s="32"/>
      <c r="CJ60" s="32"/>
      <c r="CK60" s="32"/>
      <c r="CL60" s="32"/>
      <c r="CM60" s="32"/>
      <c r="CN60" s="32"/>
      <c r="CO60" s="32"/>
      <c r="CP60" s="32"/>
      <c r="CQ60" s="32"/>
      <c r="CR60" s="32"/>
      <c r="CS60" s="32"/>
      <c r="CT60" s="32"/>
      <c r="CU60" s="32"/>
      <c r="CV60" s="32"/>
      <c r="CW60" s="32"/>
      <c r="CX60" s="32"/>
      <c r="CY60" s="32"/>
      <c r="CZ60" s="32"/>
      <c r="DA60" s="32"/>
    </row>
    <row r="61" spans="2:105" x14ac:dyDescent="0.2">
      <c r="B61">
        <v>33</v>
      </c>
      <c r="D61" s="28" t="s">
        <v>18</v>
      </c>
      <c r="E61" s="32">
        <f t="shared" ref="E61:H61" si="96">(0.6*3+3)*$B61/(28+E9)</f>
        <v>5.4936416184971106</v>
      </c>
      <c r="F61" s="32">
        <f t="shared" si="96"/>
        <v>5.4115302491103208</v>
      </c>
      <c r="G61" s="32">
        <f t="shared" si="96"/>
        <v>5.3318373071528757</v>
      </c>
      <c r="H61" s="32">
        <f t="shared" si="96"/>
        <v>5.2544574982722878</v>
      </c>
      <c r="I61" s="32">
        <f>(0.6*3+3)*$B61/(28+I9)</f>
        <v>5.1792915531335151</v>
      </c>
      <c r="J61" s="32">
        <f>(0.6*3+3)*$B61/(28+J9)</f>
        <v>5.1062458025520483</v>
      </c>
      <c r="K61" s="32">
        <f>(0.6*3+3)*$B61/(28+K9)</f>
        <v>5.0352317880794706</v>
      </c>
      <c r="L61" s="32">
        <f>(0.6*3+3)*$B61/(28+L9)</f>
        <v>4.9661659046374922</v>
      </c>
      <c r="M61" s="32">
        <f t="shared" ref="M61:AB61" si="97">(0.6*3+3)*$B61/(28+M9)</f>
        <v>4.8989690721649479</v>
      </c>
      <c r="N61" s="32">
        <f t="shared" si="97"/>
        <v>4.7698870765370138</v>
      </c>
      <c r="O61" s="32">
        <f t="shared" si="97"/>
        <v>4.6474327628361856</v>
      </c>
      <c r="P61" s="32">
        <f t="shared" si="97"/>
        <v>4.531108462455304</v>
      </c>
      <c r="Q61" s="32">
        <f t="shared" si="97"/>
        <v>4.42046511627907</v>
      </c>
      <c r="R61" s="32">
        <f t="shared" si="97"/>
        <v>4.2146341463414636</v>
      </c>
      <c r="S61" s="32">
        <f t="shared" si="97"/>
        <v>4.0271186440677962</v>
      </c>
      <c r="T61" s="32">
        <f t="shared" si="97"/>
        <v>3.855578093306288</v>
      </c>
      <c r="U61" s="32">
        <f t="shared" si="97"/>
        <v>3.6980544747081709</v>
      </c>
      <c r="V61" s="32">
        <f t="shared" si="97"/>
        <v>3.5528971962616827</v>
      </c>
      <c r="W61" s="32">
        <f t="shared" si="97"/>
        <v>3.4187050359712234</v>
      </c>
      <c r="X61" s="32">
        <f t="shared" si="97"/>
        <v>3.2942807625649917</v>
      </c>
      <c r="Y61" s="32">
        <f t="shared" si="97"/>
        <v>3.1785953177257529</v>
      </c>
      <c r="Z61" s="32">
        <f t="shared" si="97"/>
        <v>3.0707592891760909</v>
      </c>
      <c r="AA61" s="32">
        <f t="shared" si="97"/>
        <v>2.97</v>
      </c>
      <c r="AB61" s="32">
        <f t="shared" si="97"/>
        <v>2.8756429652042366</v>
      </c>
      <c r="AC61" s="32">
        <f>(0.6*3+3)*$B61/(28+AC9)</f>
        <v>2.7870967741935488</v>
      </c>
      <c r="AD61" s="32">
        <f>(0.6*3+3)*$B61/(28+AD9)</f>
        <v>2.7038406827880515</v>
      </c>
      <c r="AE61" s="32">
        <f>(0.6*3+3)*$B61/(28+AE9)</f>
        <v>2.6254143646408838</v>
      </c>
      <c r="AF61" s="32">
        <f>(0.6*3+3)*$B61/(28+AF9)</f>
        <v>2.5514093959731543</v>
      </c>
      <c r="AG61" s="32">
        <f>(0.6*3+3)*$B61/(28+AG9)</f>
        <v>2.4814621409921669</v>
      </c>
      <c r="AH61" s="32"/>
      <c r="AI61" s="32"/>
      <c r="AJ61" s="32"/>
      <c r="AK61" s="32"/>
      <c r="AL61" s="7"/>
      <c r="AM61" s="7"/>
      <c r="AN61" s="108"/>
      <c r="AO61" s="108"/>
      <c r="AP61" s="108"/>
      <c r="AQ61" s="108"/>
      <c r="AR61" s="108"/>
      <c r="AS61" s="108"/>
      <c r="AT61" s="108"/>
      <c r="AU61" s="108"/>
      <c r="AV61" s="108"/>
      <c r="AW61" s="32"/>
      <c r="AX61" s="32"/>
      <c r="AY61" s="32"/>
      <c r="AZ61" s="32"/>
      <c r="BA61" s="32"/>
      <c r="BB61" s="32"/>
      <c r="BC61" s="32"/>
      <c r="BD61" s="32"/>
      <c r="BE61" s="32"/>
      <c r="BF61" s="32"/>
      <c r="BG61" s="32"/>
      <c r="BH61" s="32"/>
      <c r="BI61" s="32"/>
      <c r="BJ61" s="32"/>
      <c r="BK61" s="32"/>
      <c r="BL61" s="32"/>
      <c r="BM61" s="32"/>
      <c r="BN61" s="32"/>
      <c r="BO61" s="32"/>
      <c r="BP61" s="32"/>
      <c r="BQ61" s="32"/>
      <c r="BX61" s="28"/>
      <c r="BY61" s="28"/>
      <c r="BZ61" s="28"/>
      <c r="CA61" s="28"/>
      <c r="CB61" s="28"/>
      <c r="CC61" s="28"/>
      <c r="CD61" s="28"/>
      <c r="CE61" s="28"/>
      <c r="CF61" s="28"/>
      <c r="CG61" s="32"/>
      <c r="CH61" s="32"/>
      <c r="CI61" s="32"/>
      <c r="CJ61" s="32"/>
      <c r="CK61" s="32"/>
      <c r="CL61" s="32"/>
      <c r="CM61" s="32"/>
      <c r="CN61" s="32"/>
      <c r="CO61" s="32"/>
      <c r="CP61" s="32"/>
      <c r="CQ61" s="32"/>
      <c r="CR61" s="32"/>
      <c r="CS61" s="32"/>
      <c r="CT61" s="32"/>
      <c r="CU61" s="32"/>
      <c r="CV61" s="32"/>
      <c r="CW61" s="32"/>
      <c r="CX61" s="32"/>
      <c r="CY61" s="32"/>
      <c r="CZ61" s="32"/>
      <c r="DA61" s="32"/>
    </row>
    <row r="62" spans="2:105" x14ac:dyDescent="0.2">
      <c r="B62">
        <v>29</v>
      </c>
      <c r="D62" s="28" t="s">
        <v>19</v>
      </c>
      <c r="E62" s="32">
        <f t="shared" ref="E62:H62" si="98">(0.7*3+4)*$B62/(34.5+E9)</f>
        <v>5.0066037735849047</v>
      </c>
      <c r="F62" s="32">
        <f t="shared" si="98"/>
        <v>4.9453698311007566</v>
      </c>
      <c r="G62" s="32">
        <f t="shared" si="98"/>
        <v>4.8856156501726113</v>
      </c>
      <c r="H62" s="32">
        <f t="shared" si="98"/>
        <v>4.8272882319499706</v>
      </c>
      <c r="I62" s="32">
        <f>(0.7*3+4)*$B62/(34.5+I9)</f>
        <v>4.7703370786516848</v>
      </c>
      <c r="J62" s="32">
        <f>(0.7*3+4)*$B62/(34.5+J9)</f>
        <v>4.7147140477512481</v>
      </c>
      <c r="K62" s="32">
        <f>(0.7*3+4)*$B62/(34.5+K9)</f>
        <v>4.6603732162458824</v>
      </c>
      <c r="L62" s="32">
        <f>(0.7*3+4)*$B62/(34.5+L9)</f>
        <v>4.6072707542050999</v>
      </c>
      <c r="M62" s="32">
        <f t="shared" ref="M62:AB62" si="99">(0.7*3+4)*$B62/(34.5+M9)</f>
        <v>4.5553648068669519</v>
      </c>
      <c r="N62" s="32">
        <f t="shared" si="99"/>
        <v>4.4549842602308489</v>
      </c>
      <c r="O62" s="32">
        <f t="shared" si="99"/>
        <v>4.3589322381930176</v>
      </c>
      <c r="P62" s="32">
        <f t="shared" si="99"/>
        <v>4.2669346733668334</v>
      </c>
      <c r="Q62" s="32">
        <f t="shared" si="99"/>
        <v>4.1787401574803145</v>
      </c>
      <c r="R62" s="32">
        <f t="shared" si="99"/>
        <v>4.0128544423440449</v>
      </c>
      <c r="S62" s="32">
        <f t="shared" si="99"/>
        <v>3.8596363636363629</v>
      </c>
      <c r="T62" s="32">
        <f t="shared" si="99"/>
        <v>3.7176882661996489</v>
      </c>
      <c r="U62" s="32">
        <f t="shared" si="99"/>
        <v>3.58581081081081</v>
      </c>
      <c r="V62" s="32">
        <f t="shared" si="99"/>
        <v>3.4629690048939641</v>
      </c>
      <c r="W62" s="32">
        <f t="shared" si="99"/>
        <v>3.348264984227129</v>
      </c>
      <c r="X62" s="32">
        <f t="shared" si="99"/>
        <v>3.240916030534351</v>
      </c>
      <c r="Y62" s="32">
        <f t="shared" si="99"/>
        <v>3.1402366863905322</v>
      </c>
      <c r="Z62" s="32">
        <f t="shared" si="99"/>
        <v>3.0456241032998563</v>
      </c>
      <c r="AA62" s="32">
        <f t="shared" si="99"/>
        <v>2.9565459610027855</v>
      </c>
      <c r="AB62" s="32">
        <f t="shared" si="99"/>
        <v>2.872530446549391</v>
      </c>
      <c r="AC62" s="32">
        <f>(0.7*3+4)*$B62/(34.5+AC9)</f>
        <v>2.7931578947368418</v>
      </c>
      <c r="AD62" s="32">
        <f>(0.7*3+4)*$B62/(34.5+AD9)</f>
        <v>2.7180537772087066</v>
      </c>
      <c r="AE62" s="32">
        <f>(0.7*3+4)*$B62/(34.5+AE9)</f>
        <v>2.6468827930174554</v>
      </c>
      <c r="AF62" s="32">
        <f>(0.7*3+4)*$B62/(34.5+AF9)</f>
        <v>2.5793438639125146</v>
      </c>
      <c r="AG62" s="32">
        <f>(0.7*3+4)*$B62/(34.5+AG9)</f>
        <v>2.5151658767772505</v>
      </c>
      <c r="AH62" s="32"/>
      <c r="AI62" s="32"/>
      <c r="AJ62" s="32"/>
      <c r="AK62" s="32"/>
      <c r="AL62" s="7"/>
      <c r="AM62" s="7"/>
      <c r="AN62" s="108"/>
      <c r="AO62" s="108"/>
      <c r="AP62" s="108"/>
      <c r="AQ62" s="108"/>
      <c r="AR62" s="108"/>
      <c r="AS62" s="108"/>
      <c r="AT62" s="108"/>
      <c r="AU62" s="108"/>
      <c r="AV62" s="108"/>
      <c r="AW62" s="32"/>
      <c r="AX62" s="32"/>
      <c r="AY62" s="32"/>
      <c r="AZ62" s="32"/>
      <c r="BA62" s="32"/>
      <c r="BB62" s="32"/>
      <c r="BC62" s="32"/>
      <c r="BD62" s="32"/>
      <c r="BE62" s="32"/>
      <c r="BF62" s="32"/>
      <c r="BG62" s="32"/>
      <c r="BH62" s="32"/>
      <c r="BI62" s="32"/>
      <c r="BJ62" s="32"/>
      <c r="BK62" s="32"/>
      <c r="BL62" s="32"/>
      <c r="BM62" s="32"/>
      <c r="BN62" s="32"/>
      <c r="BO62" s="32"/>
      <c r="BP62" s="32"/>
      <c r="BQ62" s="32"/>
      <c r="BX62" s="28"/>
      <c r="BY62" s="28"/>
      <c r="BZ62" s="28"/>
      <c r="CA62" s="28"/>
      <c r="CB62" s="28"/>
      <c r="CC62" s="28"/>
      <c r="CD62" s="28"/>
      <c r="CE62" s="28"/>
      <c r="CF62" s="28"/>
      <c r="CG62" s="32"/>
      <c r="CH62" s="32"/>
      <c r="CI62" s="32"/>
      <c r="CJ62" s="32"/>
      <c r="CK62" s="32"/>
      <c r="CL62" s="32"/>
      <c r="CM62" s="32"/>
      <c r="CN62" s="32"/>
      <c r="CO62" s="32"/>
      <c r="CP62" s="32"/>
      <c r="CQ62" s="32"/>
      <c r="CR62" s="32"/>
      <c r="CS62" s="32"/>
      <c r="CT62" s="32"/>
      <c r="CU62" s="32"/>
      <c r="CV62" s="32"/>
      <c r="CW62" s="32"/>
      <c r="CX62" s="32"/>
      <c r="CY62" s="32"/>
      <c r="CZ62" s="32"/>
      <c r="DA62" s="32"/>
    </row>
    <row r="63" spans="2:105" x14ac:dyDescent="0.2">
      <c r="B63">
        <v>60</v>
      </c>
      <c r="D63" s="28" t="s">
        <v>20</v>
      </c>
      <c r="E63" s="32">
        <f t="shared" ref="E63:H63" si="100">3*$B63/(37+E9)</f>
        <v>4.7577092511013213</v>
      </c>
      <c r="F63" s="32">
        <f t="shared" si="100"/>
        <v>4.7033206314643436</v>
      </c>
      <c r="G63" s="32">
        <f t="shared" si="100"/>
        <v>4.6501614639397202</v>
      </c>
      <c r="H63" s="32">
        <f t="shared" si="100"/>
        <v>4.5981905268759977</v>
      </c>
      <c r="I63" s="32">
        <f>3*$B63/(37+I9)</f>
        <v>4.5473684210526315</v>
      </c>
      <c r="J63" s="32">
        <f>3*$B63/(37+J9)</f>
        <v>4.497657470067673</v>
      </c>
      <c r="K63" s="32">
        <f>3*$B63/(37+K9)</f>
        <v>4.4490216271884648</v>
      </c>
      <c r="L63" s="32">
        <f>3*$B63/(37+L9)</f>
        <v>4.4014263881813545</v>
      </c>
      <c r="M63" s="32">
        <f t="shared" ref="M63:AB63" si="101">3*$B63/(37+M9)</f>
        <v>4.354838709677419</v>
      </c>
      <c r="N63" s="32">
        <f t="shared" si="101"/>
        <v>4.2645607107601178</v>
      </c>
      <c r="O63" s="32">
        <f t="shared" si="101"/>
        <v>4.1779497098646035</v>
      </c>
      <c r="P63" s="32">
        <f t="shared" si="101"/>
        <v>4.0947867298578196</v>
      </c>
      <c r="Q63" s="32">
        <f t="shared" si="101"/>
        <v>4.014869888475836</v>
      </c>
      <c r="R63" s="32">
        <f t="shared" si="101"/>
        <v>3.8640429338103757</v>
      </c>
      <c r="S63" s="32">
        <f t="shared" si="101"/>
        <v>3.7241379310344827</v>
      </c>
      <c r="T63" s="32">
        <f t="shared" si="101"/>
        <v>3.5940099833610648</v>
      </c>
      <c r="U63" s="32">
        <f t="shared" si="101"/>
        <v>3.472668810289389</v>
      </c>
      <c r="V63" s="32">
        <f t="shared" si="101"/>
        <v>3.3592534992223952</v>
      </c>
      <c r="W63" s="32">
        <f t="shared" si="101"/>
        <v>3.2530120481927716</v>
      </c>
      <c r="X63" s="32">
        <f t="shared" si="101"/>
        <v>3.1532846715328469</v>
      </c>
      <c r="Y63" s="32">
        <f t="shared" si="101"/>
        <v>3.059490084985836</v>
      </c>
      <c r="Z63" s="32">
        <f t="shared" si="101"/>
        <v>2.9711141678129303</v>
      </c>
      <c r="AA63" s="32">
        <f t="shared" si="101"/>
        <v>2.8877005347593587</v>
      </c>
      <c r="AB63" s="32">
        <f t="shared" si="101"/>
        <v>2.808842652795839</v>
      </c>
      <c r="AC63" s="32">
        <f>3*$B63/(37+AC9)</f>
        <v>2.7341772151898738</v>
      </c>
      <c r="AD63" s="32">
        <f>3*$B63/(37+AD9)</f>
        <v>2.6633785450061653</v>
      </c>
      <c r="AE63" s="32">
        <f>3*$B63/(37+AE9)</f>
        <v>2.5961538461538458</v>
      </c>
      <c r="AF63" s="32">
        <f>3*$B63/(37+AF9)</f>
        <v>2.5322391559202808</v>
      </c>
      <c r="AG63" s="32">
        <f>3*$B63/(37+AG9)</f>
        <v>2.4713958810068646</v>
      </c>
      <c r="AH63" s="32"/>
      <c r="AI63" s="32"/>
      <c r="AJ63" s="32"/>
      <c r="AK63" s="32"/>
      <c r="AL63" s="7"/>
      <c r="AM63" s="7"/>
      <c r="AN63" s="108"/>
      <c r="AO63" s="108"/>
      <c r="AP63" s="108"/>
      <c r="AQ63" s="108"/>
      <c r="AR63" s="108"/>
      <c r="AS63" s="108"/>
      <c r="AT63" s="108"/>
      <c r="AU63" s="108"/>
      <c r="AV63" s="108"/>
      <c r="AW63" s="32"/>
      <c r="AX63" s="32"/>
      <c r="AY63" s="32"/>
      <c r="AZ63" s="32"/>
      <c r="BA63" s="32"/>
      <c r="BB63" s="32"/>
      <c r="BC63" s="32"/>
      <c r="BD63" s="32"/>
      <c r="BE63" s="32"/>
      <c r="BF63" s="32"/>
      <c r="BG63" s="32"/>
      <c r="BH63" s="32"/>
      <c r="BI63" s="32"/>
      <c r="BJ63" s="32"/>
      <c r="BK63" s="32"/>
      <c r="BL63" s="32"/>
      <c r="BM63" s="32"/>
      <c r="BN63" s="32"/>
      <c r="BO63" s="32"/>
      <c r="BP63" s="32"/>
      <c r="BQ63" s="32"/>
      <c r="BX63" s="28"/>
      <c r="BY63" s="28"/>
      <c r="BZ63" s="28"/>
      <c r="CA63" s="28"/>
      <c r="CB63" s="28"/>
      <c r="CC63" s="28"/>
      <c r="CD63" s="28"/>
      <c r="CE63" s="28"/>
      <c r="CF63" s="28"/>
      <c r="CG63" s="32"/>
      <c r="CH63" s="32"/>
      <c r="CI63" s="32"/>
      <c r="CJ63" s="32"/>
      <c r="CK63" s="32"/>
      <c r="CL63" s="32"/>
      <c r="CM63" s="32"/>
      <c r="CN63" s="32"/>
      <c r="CO63" s="32"/>
      <c r="CP63" s="32"/>
      <c r="CQ63" s="32"/>
      <c r="CR63" s="32"/>
      <c r="CS63" s="32"/>
      <c r="CT63" s="32"/>
      <c r="CU63" s="32"/>
      <c r="CV63" s="32"/>
      <c r="CW63" s="32"/>
      <c r="CX63" s="32"/>
      <c r="CY63" s="32"/>
      <c r="CZ63" s="32"/>
      <c r="DA63" s="32"/>
    </row>
    <row r="64" spans="2:105" x14ac:dyDescent="0.2">
      <c r="B64">
        <v>44</v>
      </c>
      <c r="D64" s="28" t="s">
        <v>21</v>
      </c>
      <c r="E64" s="32">
        <f t="shared" ref="E64:H64" si="102">(1/3+4)*$B64/(E9+37)</f>
        <v>5.0396475770925102</v>
      </c>
      <c r="F64" s="32">
        <f t="shared" si="102"/>
        <v>4.9820359281437119</v>
      </c>
      <c r="G64" s="32">
        <f t="shared" si="102"/>
        <v>4.9257265877287404</v>
      </c>
      <c r="H64" s="32">
        <f t="shared" si="102"/>
        <v>4.8706758914316124</v>
      </c>
      <c r="I64" s="32">
        <f>(1/3+4)*$B64/(I9+37)</f>
        <v>4.8168421052631576</v>
      </c>
      <c r="J64" s="32">
        <f>(1/3+4)*$B64/(J9+37)</f>
        <v>4.7641853201457565</v>
      </c>
      <c r="K64" s="32">
        <f>(1/3+4)*$B64/(K9+37)</f>
        <v>4.7126673532440781</v>
      </c>
      <c r="L64" s="32">
        <f>(1/3+4)*$B64/(L9+37)</f>
        <v>4.6622516556291389</v>
      </c>
      <c r="M64" s="32">
        <f t="shared" ref="M64:AB64" si="103">(1/3+4)*$B64/(M9+37)</f>
        <v>4.6129032258064511</v>
      </c>
      <c r="N64" s="32">
        <f t="shared" si="103"/>
        <v>4.5172754195459026</v>
      </c>
      <c r="O64" s="32">
        <f t="shared" si="103"/>
        <v>4.4255319148936163</v>
      </c>
      <c r="P64" s="32">
        <f t="shared" si="103"/>
        <v>4.3374407582938383</v>
      </c>
      <c r="Q64" s="32">
        <f t="shared" si="103"/>
        <v>4.2527881040892188</v>
      </c>
      <c r="R64" s="32">
        <f t="shared" si="103"/>
        <v>4.0930232558139528</v>
      </c>
      <c r="S64" s="32">
        <f t="shared" si="103"/>
        <v>3.944827586206896</v>
      </c>
      <c r="T64" s="32">
        <f t="shared" si="103"/>
        <v>3.806988352745424</v>
      </c>
      <c r="U64" s="32">
        <f t="shared" si="103"/>
        <v>3.678456591639871</v>
      </c>
      <c r="V64" s="32">
        <f t="shared" si="103"/>
        <v>3.558320373250389</v>
      </c>
      <c r="W64" s="32">
        <f t="shared" si="103"/>
        <v>3.4457831325301207</v>
      </c>
      <c r="X64" s="32">
        <f t="shared" si="103"/>
        <v>3.3401459854014601</v>
      </c>
      <c r="Y64" s="32">
        <f t="shared" si="103"/>
        <v>3.2407932011331444</v>
      </c>
      <c r="Z64" s="32">
        <f t="shared" si="103"/>
        <v>3.1471801925722147</v>
      </c>
      <c r="AA64" s="32">
        <f t="shared" si="103"/>
        <v>3.0588235294117649</v>
      </c>
      <c r="AB64" s="32">
        <f t="shared" si="103"/>
        <v>2.975292587776333</v>
      </c>
      <c r="AC64" s="32">
        <f>(1/3+4)*$B64/(AC9+37)</f>
        <v>2.8962025316455695</v>
      </c>
      <c r="AD64" s="32">
        <f>(1/3+4)*$B64/(AD9+37)</f>
        <v>2.8212083847102343</v>
      </c>
      <c r="AE64" s="32">
        <f>(1/3+4)*$B64/(AE9+37)</f>
        <v>2.7499999999999996</v>
      </c>
      <c r="AF64" s="32">
        <f>(1/3+4)*$B64/(AF9+37)</f>
        <v>2.6822977725674089</v>
      </c>
      <c r="AG64" s="32">
        <f>(1/3+4)*$B64/(AG9+37)</f>
        <v>2.6178489702517158</v>
      </c>
      <c r="AH64" s="32"/>
      <c r="AI64" s="32"/>
      <c r="AJ64" s="32"/>
      <c r="AK64" s="32"/>
      <c r="AL64" s="7"/>
      <c r="AM64" s="7"/>
      <c r="AN64" s="108"/>
      <c r="AO64" s="108"/>
      <c r="AP64" s="108"/>
      <c r="AQ64" s="108"/>
      <c r="AR64" s="108"/>
      <c r="AS64" s="108"/>
      <c r="AT64" s="108"/>
      <c r="AU64" s="108"/>
      <c r="AV64" s="108"/>
      <c r="AW64" s="32"/>
      <c r="AX64" s="32"/>
      <c r="AY64" s="32"/>
      <c r="AZ64" s="32"/>
      <c r="BA64" s="32"/>
      <c r="BB64" s="32"/>
      <c r="BC64" s="32"/>
      <c r="BD64" s="32"/>
      <c r="BE64" s="32"/>
      <c r="BF64" s="32"/>
      <c r="BG64" s="32"/>
      <c r="BH64" s="32"/>
      <c r="BI64" s="32"/>
      <c r="BJ64" s="32"/>
      <c r="BK64" s="32"/>
      <c r="BL64" s="32"/>
      <c r="BM64" s="32"/>
      <c r="BN64" s="32"/>
      <c r="BO64" s="32"/>
      <c r="BP64" s="32"/>
      <c r="BQ64" s="32"/>
      <c r="BX64" s="28"/>
      <c r="BY64" s="28"/>
      <c r="BZ64" s="28"/>
      <c r="CA64" s="28"/>
      <c r="CB64" s="28"/>
      <c r="CC64" s="28"/>
      <c r="CD64" s="28"/>
      <c r="CE64" s="28"/>
      <c r="CF64" s="28"/>
      <c r="CG64" s="32"/>
      <c r="CH64" s="32"/>
      <c r="CI64" s="32"/>
      <c r="CJ64" s="32"/>
      <c r="CK64" s="32"/>
      <c r="CL64" s="32"/>
      <c r="CM64" s="32"/>
      <c r="CN64" s="32"/>
      <c r="CO64" s="32"/>
      <c r="CP64" s="32"/>
      <c r="CQ64" s="32"/>
      <c r="CR64" s="32"/>
      <c r="CS64" s="32"/>
      <c r="CT64" s="32"/>
      <c r="CU64" s="32"/>
      <c r="CV64" s="32"/>
      <c r="CW64" s="32"/>
      <c r="CX64" s="32"/>
      <c r="CY64" s="32"/>
      <c r="CZ64" s="32"/>
      <c r="DA64" s="32"/>
    </row>
    <row r="65" spans="2:105" x14ac:dyDescent="0.2">
      <c r="B65">
        <v>45</v>
      </c>
      <c r="D65" s="28" t="s">
        <v>25</v>
      </c>
      <c r="E65" s="32">
        <f t="shared" ref="E65:H65" si="104">(1/3+4)*$B65/(E9+45)</f>
        <v>4.254545454545454</v>
      </c>
      <c r="F65" s="32">
        <f t="shared" si="104"/>
        <v>4.2143178748311572</v>
      </c>
      <c r="G65" s="32">
        <f t="shared" si="104"/>
        <v>4.1748438893844781</v>
      </c>
      <c r="H65" s="32">
        <f t="shared" si="104"/>
        <v>4.1361025187803797</v>
      </c>
      <c r="I65" s="32">
        <f>(1/3+4)*$B65/(I9+45)</f>
        <v>4.0980735551663745</v>
      </c>
      <c r="J65" s="32">
        <f>(1/3+4)*$B65/(J9+45)</f>
        <v>4.0607375271149673</v>
      </c>
      <c r="K65" s="32">
        <f>(1/3+4)*$B65/(K9+45)</f>
        <v>4.0240756663800514</v>
      </c>
      <c r="L65" s="32">
        <f>(1/3+4)*$B65/(L9+45)</f>
        <v>3.9880698764380056</v>
      </c>
      <c r="M65" s="32">
        <f t="shared" ref="M65:AB65" si="105">(1/3+4)*$B65/(M9+45)</f>
        <v>3.9527027027027026</v>
      </c>
      <c r="N65" s="32">
        <f t="shared" si="105"/>
        <v>3.8838174273858921</v>
      </c>
      <c r="O65" s="32">
        <f t="shared" si="105"/>
        <v>3.8172920065252853</v>
      </c>
      <c r="P65" s="32">
        <f t="shared" si="105"/>
        <v>3.7530072173215716</v>
      </c>
      <c r="Q65" s="32">
        <f t="shared" si="105"/>
        <v>3.6908517350157726</v>
      </c>
      <c r="R65" s="32">
        <f t="shared" si="105"/>
        <v>3.5725190839694654</v>
      </c>
      <c r="S65" s="32">
        <f t="shared" si="105"/>
        <v>3.4615384615384612</v>
      </c>
      <c r="T65" s="32">
        <f t="shared" si="105"/>
        <v>3.3572453371592537</v>
      </c>
      <c r="U65" s="32">
        <f t="shared" si="105"/>
        <v>3.2590529247910864</v>
      </c>
      <c r="V65" s="32">
        <f t="shared" si="105"/>
        <v>3.1664411366711773</v>
      </c>
      <c r="W65" s="32">
        <f t="shared" si="105"/>
        <v>3.0789473684210527</v>
      </c>
      <c r="X65" s="32">
        <f t="shared" si="105"/>
        <v>2.9961587708066584</v>
      </c>
      <c r="Y65" s="32">
        <f t="shared" si="105"/>
        <v>2.917705735660848</v>
      </c>
      <c r="Z65" s="32">
        <f t="shared" si="105"/>
        <v>2.8432563791008509</v>
      </c>
      <c r="AA65" s="32">
        <f t="shared" si="105"/>
        <v>2.7725118483412325</v>
      </c>
      <c r="AB65" s="32">
        <f t="shared" si="105"/>
        <v>2.7052023121387285</v>
      </c>
      <c r="AC65" s="32">
        <f>(1/3+4)*$B65/(AC9+45)</f>
        <v>2.6410835214446955</v>
      </c>
      <c r="AD65" s="32">
        <f>(1/3+4)*$B65/(AD9+45)</f>
        <v>2.5799338478500551</v>
      </c>
      <c r="AE65" s="32">
        <f>(1/3+4)*$B65/(AE9+45)</f>
        <v>2.5215517241379306</v>
      </c>
      <c r="AF65" s="32">
        <f>(1/3+4)*$B65/(AF9+45)</f>
        <v>2.4657534246575339</v>
      </c>
      <c r="AG65" s="32">
        <f>(1/3+4)*$B65/(AG9+45)</f>
        <v>2.4123711340206184</v>
      </c>
      <c r="AH65" s="32"/>
      <c r="AI65" s="32"/>
      <c r="AJ65" s="32"/>
      <c r="AK65" s="32"/>
      <c r="AL65" s="7"/>
      <c r="AM65" s="7"/>
      <c r="AN65" s="108"/>
      <c r="AO65" s="108"/>
      <c r="AP65" s="108"/>
      <c r="AQ65" s="108"/>
      <c r="AR65" s="108"/>
      <c r="AS65" s="108"/>
      <c r="AT65" s="108"/>
      <c r="AU65" s="108"/>
      <c r="AV65" s="108"/>
      <c r="AW65" s="32"/>
      <c r="AX65" s="32"/>
      <c r="AY65" s="32"/>
      <c r="AZ65" s="32"/>
      <c r="BA65" s="32"/>
      <c r="BB65" s="32"/>
      <c r="BC65" s="32"/>
      <c r="BD65" s="32"/>
      <c r="BE65" s="32"/>
      <c r="BF65" s="32"/>
      <c r="BG65" s="32"/>
      <c r="BH65" s="32"/>
      <c r="BI65" s="32"/>
      <c r="BJ65" s="32"/>
      <c r="BK65" s="32"/>
      <c r="BL65" s="32"/>
      <c r="BM65" s="32"/>
      <c r="BN65" s="32"/>
      <c r="BO65" s="32"/>
      <c r="BP65" s="32"/>
      <c r="BQ65" s="32"/>
      <c r="BX65" s="28"/>
      <c r="BY65" s="28"/>
      <c r="BZ65" s="28"/>
      <c r="CA65" s="28"/>
      <c r="CB65" s="28"/>
      <c r="CC65" s="28"/>
      <c r="CD65" s="28"/>
      <c r="CE65" s="28"/>
      <c r="CF65" s="28"/>
      <c r="CG65" s="32"/>
      <c r="CH65" s="32"/>
      <c r="CI65" s="32"/>
      <c r="CJ65" s="32"/>
      <c r="CK65" s="32"/>
      <c r="CL65" s="32"/>
      <c r="CM65" s="32"/>
      <c r="CN65" s="32"/>
      <c r="CO65" s="32"/>
      <c r="CP65" s="32"/>
      <c r="CQ65" s="32"/>
      <c r="CR65" s="32"/>
      <c r="CS65" s="32"/>
      <c r="CT65" s="32"/>
      <c r="CU65" s="32"/>
      <c r="CV65" s="32"/>
      <c r="CW65" s="32"/>
      <c r="CX65" s="32"/>
      <c r="CY65" s="32"/>
      <c r="CZ65" s="32"/>
      <c r="DA65" s="32"/>
    </row>
    <row r="66" spans="2:105" x14ac:dyDescent="0.2">
      <c r="B66">
        <v>33</v>
      </c>
      <c r="D66" s="28" t="s">
        <v>26</v>
      </c>
      <c r="E66" s="32">
        <f t="shared" ref="E66:H66" si="106">(0.4+6)*$B66/(E9+53)</f>
        <v>3.9232198142414862</v>
      </c>
      <c r="F66" s="32">
        <f t="shared" si="106"/>
        <v>3.8915930902111326</v>
      </c>
      <c r="G66" s="32">
        <f t="shared" si="106"/>
        <v>3.8604722010662607</v>
      </c>
      <c r="H66" s="32">
        <f t="shared" si="106"/>
        <v>3.8298451076690596</v>
      </c>
      <c r="I66" s="32">
        <f>(0.4+6)*$B66/(I9+53)</f>
        <v>3.7997001499250378</v>
      </c>
      <c r="J66" s="32">
        <f>(0.4+6)*$B66/(J9+53)</f>
        <v>3.7700260319821495</v>
      </c>
      <c r="K66" s="32">
        <f>(0.4+6)*$B66/(K9+53)</f>
        <v>3.7408118081180812</v>
      </c>
      <c r="L66" s="32">
        <f>(0.4+6)*$B66/(L9+53)</f>
        <v>3.7120468692786526</v>
      </c>
      <c r="M66" s="32">
        <f t="shared" ref="M66:AB66" si="107">(0.4+6)*$B66/(M9+53)</f>
        <v>3.6837209302325582</v>
      </c>
      <c r="N66" s="32">
        <f t="shared" si="107"/>
        <v>3.6283464566929133</v>
      </c>
      <c r="O66" s="32">
        <f t="shared" si="107"/>
        <v>3.5746121297602258</v>
      </c>
      <c r="P66" s="32">
        <f t="shared" si="107"/>
        <v>3.5224461431549687</v>
      </c>
      <c r="Q66" s="32">
        <f t="shared" si="107"/>
        <v>3.4717808219178083</v>
      </c>
      <c r="R66" s="32">
        <f t="shared" si="107"/>
        <v>3.3747003994673768</v>
      </c>
      <c r="S66" s="32">
        <f t="shared" si="107"/>
        <v>3.2829015544041455</v>
      </c>
      <c r="T66" s="32">
        <f t="shared" si="107"/>
        <v>3.1959646910466586</v>
      </c>
      <c r="U66" s="32">
        <f t="shared" si="107"/>
        <v>3.1135135135135141</v>
      </c>
      <c r="V66" s="32">
        <f t="shared" si="107"/>
        <v>3.0352095808383237</v>
      </c>
      <c r="W66" s="32">
        <f t="shared" si="107"/>
        <v>2.9607476635514023</v>
      </c>
      <c r="X66" s="32">
        <f t="shared" si="107"/>
        <v>2.889851767388826</v>
      </c>
      <c r="Y66" s="32">
        <f t="shared" si="107"/>
        <v>2.8222717149220493</v>
      </c>
      <c r="Z66" s="32">
        <f t="shared" si="107"/>
        <v>2.7577801958650712</v>
      </c>
      <c r="AA66" s="32">
        <f t="shared" si="107"/>
        <v>2.6961702127659577</v>
      </c>
      <c r="AB66" s="32">
        <f t="shared" si="107"/>
        <v>2.6372528616024979</v>
      </c>
      <c r="AC66" s="32">
        <f>(0.4+6)*$B66/(AC9+53)</f>
        <v>2.5808553971486767</v>
      </c>
      <c r="AD66" s="32">
        <f>(0.4+6)*$B66/(AD9+53)</f>
        <v>2.5268195413758727</v>
      </c>
      <c r="AE66" s="32">
        <f>(0.4+6)*$B66/(AE9+53)</f>
        <v>2.4750000000000001</v>
      </c>
      <c r="AF66" s="32">
        <f>(0.4+6)*$B66/(AF9+53)</f>
        <v>2.4252631578947366</v>
      </c>
      <c r="AG66" s="32">
        <f>(0.4+6)*$B66/(AG9+53)</f>
        <v>2.3774859287054406</v>
      </c>
      <c r="AH66" s="32"/>
      <c r="AI66" s="32"/>
      <c r="AJ66" s="32"/>
      <c r="AK66" s="32"/>
      <c r="AL66" s="7"/>
      <c r="AM66" s="7"/>
      <c r="AN66" s="108"/>
      <c r="AO66" s="108"/>
      <c r="AP66" s="108"/>
      <c r="AQ66" s="108"/>
      <c r="AR66" s="108"/>
      <c r="AS66" s="108"/>
      <c r="AT66" s="108"/>
      <c r="AU66" s="108"/>
      <c r="AV66" s="108"/>
      <c r="AW66" s="32"/>
      <c r="AX66" s="32"/>
      <c r="AY66" s="32"/>
      <c r="AZ66" s="32"/>
      <c r="BA66" s="32"/>
      <c r="BB66" s="32"/>
      <c r="BC66" s="32"/>
      <c r="BD66" s="32"/>
      <c r="BE66" s="32"/>
      <c r="BF66" s="32"/>
      <c r="BG66" s="32"/>
      <c r="BH66" s="32"/>
      <c r="BI66" s="32"/>
      <c r="BJ66" s="32"/>
      <c r="BK66" s="32"/>
      <c r="BL66" s="32"/>
      <c r="BM66" s="32"/>
      <c r="BN66" s="32"/>
      <c r="BO66" s="32"/>
      <c r="BP66" s="32"/>
      <c r="BQ66" s="32"/>
      <c r="BX66" s="28"/>
      <c r="BY66" s="28"/>
      <c r="BZ66" s="28"/>
      <c r="CA66" s="28"/>
      <c r="CB66" s="28"/>
      <c r="CC66" s="28"/>
      <c r="CD66" s="28"/>
      <c r="CE66" s="28"/>
      <c r="CF66" s="28"/>
      <c r="CG66" s="32"/>
      <c r="CH66" s="32"/>
      <c r="CI66" s="32"/>
      <c r="CJ66" s="32"/>
      <c r="CK66" s="32"/>
      <c r="CL66" s="32"/>
      <c r="CM66" s="32"/>
      <c r="CN66" s="32"/>
      <c r="CO66" s="32"/>
      <c r="CP66" s="32"/>
      <c r="CQ66" s="32"/>
      <c r="CR66" s="32"/>
      <c r="CS66" s="32"/>
      <c r="CT66" s="32"/>
      <c r="CU66" s="32"/>
      <c r="CV66" s="32"/>
      <c r="CW66" s="32"/>
      <c r="CX66" s="32"/>
      <c r="CY66" s="32"/>
      <c r="CZ66" s="32"/>
      <c r="DA66" s="32"/>
    </row>
    <row r="67" spans="2:105" x14ac:dyDescent="0.2">
      <c r="B67">
        <v>28</v>
      </c>
      <c r="D67" s="28" t="s">
        <v>27</v>
      </c>
      <c r="E67" s="32">
        <f t="shared" ref="E67:H67" si="108">(0.5+8)*$B67/(61+E9)</f>
        <v>3.8490566037735849</v>
      </c>
      <c r="F67" s="32">
        <f t="shared" si="108"/>
        <v>3.822014051522248</v>
      </c>
      <c r="G67" s="32">
        <f t="shared" si="108"/>
        <v>3.7953488372093021</v>
      </c>
      <c r="H67" s="32">
        <f t="shared" si="108"/>
        <v>3.7690531177829096</v>
      </c>
      <c r="I67" s="32">
        <f>(0.5+8)*$B67/(61+I9)</f>
        <v>3.7431192660550456</v>
      </c>
      <c r="J67" s="32">
        <f>(0.5+8)*$B67/(61+J9)</f>
        <v>3.7175398633257406</v>
      </c>
      <c r="K67" s="32">
        <f>(0.5+8)*$B67/(61+K9)</f>
        <v>3.6923076923076925</v>
      </c>
      <c r="L67" s="32">
        <f>(0.5+8)*$B67/(61+L9)</f>
        <v>3.6674157303370789</v>
      </c>
      <c r="M67" s="32">
        <f t="shared" ref="M67:AB67" si="109">(0.5+8)*$B67/(61+M9)</f>
        <v>3.6428571428571432</v>
      </c>
      <c r="N67" s="32">
        <f t="shared" si="109"/>
        <v>3.5947136563876656</v>
      </c>
      <c r="O67" s="32">
        <f t="shared" si="109"/>
        <v>3.5478260869565221</v>
      </c>
      <c r="P67" s="32">
        <f t="shared" si="109"/>
        <v>3.5021459227467813</v>
      </c>
      <c r="Q67" s="32">
        <f t="shared" si="109"/>
        <v>3.4576271186440679</v>
      </c>
      <c r="R67" s="32">
        <f t="shared" si="109"/>
        <v>3.3719008264462813</v>
      </c>
      <c r="S67" s="32">
        <f t="shared" si="109"/>
        <v>3.2903225806451615</v>
      </c>
      <c r="T67" s="32">
        <f t="shared" si="109"/>
        <v>3.2125984251968505</v>
      </c>
      <c r="U67" s="32">
        <f t="shared" si="109"/>
        <v>3.1384615384615389</v>
      </c>
      <c r="V67" s="32">
        <f t="shared" si="109"/>
        <v>3.0676691729323311</v>
      </c>
      <c r="W67" s="32">
        <f t="shared" si="109"/>
        <v>3</v>
      </c>
      <c r="X67" s="32">
        <f t="shared" si="109"/>
        <v>2.935251798561151</v>
      </c>
      <c r="Y67" s="32">
        <f t="shared" si="109"/>
        <v>2.8732394366197185</v>
      </c>
      <c r="Z67" s="32">
        <f t="shared" si="109"/>
        <v>2.8137931034482762</v>
      </c>
      <c r="AA67" s="32">
        <f t="shared" si="109"/>
        <v>2.756756756756757</v>
      </c>
      <c r="AB67" s="32">
        <f t="shared" si="109"/>
        <v>2.7019867549668874</v>
      </c>
      <c r="AC67" s="32">
        <f>(0.5+8)*$B67/(61+AC9)</f>
        <v>2.6493506493506493</v>
      </c>
      <c r="AD67" s="32">
        <f>(0.5+8)*$B67/(61+AD9)</f>
        <v>2.5987261146496818</v>
      </c>
      <c r="AE67" s="32">
        <f>(0.5+8)*$B67/(61+AE9)</f>
        <v>2.5499999999999998</v>
      </c>
      <c r="AF67" s="32">
        <f>(0.5+8)*$B67/(61+AF9)</f>
        <v>2.5030674846625764</v>
      </c>
      <c r="AG67" s="32">
        <f>(0.5+8)*$B67/(61+AG9)</f>
        <v>2.4578313253012047</v>
      </c>
      <c r="AH67" s="32"/>
      <c r="AI67" s="32"/>
      <c r="AJ67" s="32"/>
      <c r="AK67" s="32"/>
      <c r="AL67" s="7"/>
      <c r="AM67" s="7"/>
      <c r="AN67" s="108"/>
      <c r="AO67" s="108"/>
      <c r="AP67" s="108"/>
      <c r="AQ67" s="108"/>
      <c r="AR67" s="108"/>
      <c r="AS67" s="108"/>
      <c r="AT67" s="108"/>
      <c r="AU67" s="108"/>
      <c r="AV67" s="108"/>
      <c r="AW67" s="32"/>
      <c r="AX67" s="32"/>
      <c r="AY67" s="32"/>
      <c r="AZ67" s="32"/>
      <c r="BA67" s="32"/>
      <c r="BB67" s="32"/>
      <c r="BC67" s="32"/>
      <c r="BD67" s="32"/>
      <c r="BE67" s="32"/>
      <c r="BF67" s="32"/>
      <c r="BG67" s="32"/>
      <c r="BH67" s="32"/>
      <c r="BI67" s="32"/>
      <c r="BJ67" s="32"/>
      <c r="BK67" s="32"/>
      <c r="BL67" s="32"/>
      <c r="BM67" s="32"/>
      <c r="BN67" s="32"/>
      <c r="BO67" s="32"/>
      <c r="BP67" s="32"/>
      <c r="BQ67" s="32"/>
      <c r="BX67" s="28"/>
      <c r="BY67" s="28"/>
      <c r="BZ67" s="28"/>
      <c r="CA67" s="28"/>
      <c r="CB67" s="28"/>
      <c r="CC67" s="28"/>
      <c r="CD67" s="28"/>
      <c r="CE67" s="28"/>
      <c r="CF67" s="28"/>
      <c r="CG67" s="32"/>
      <c r="CH67" s="32"/>
      <c r="CI67" s="32"/>
      <c r="CJ67" s="32"/>
      <c r="CK67" s="32"/>
      <c r="CL67" s="32"/>
      <c r="CM67" s="32"/>
      <c r="CN67" s="32"/>
      <c r="CO67" s="32"/>
      <c r="CP67" s="32"/>
      <c r="CQ67" s="32"/>
      <c r="CR67" s="32"/>
      <c r="CS67" s="32"/>
      <c r="CT67" s="32"/>
      <c r="CU67" s="32"/>
      <c r="CV67" s="32"/>
      <c r="CW67" s="32"/>
      <c r="CX67" s="32"/>
      <c r="CY67" s="32"/>
      <c r="CZ67" s="32"/>
      <c r="DA67" s="32"/>
    </row>
    <row r="68" spans="2:105" x14ac:dyDescent="0.2">
      <c r="B68">
        <v>24</v>
      </c>
      <c r="D68" s="28" t="s">
        <v>22</v>
      </c>
      <c r="E68" s="32">
        <f t="shared" ref="E68:H68" si="110">(1.17*4+0.5+5)*$B68/(64.5+E9)</f>
        <v>3.7395918367346939</v>
      </c>
      <c r="F68" s="32">
        <f t="shared" si="110"/>
        <v>3.714716503009186</v>
      </c>
      <c r="G68" s="32">
        <f t="shared" si="110"/>
        <v>3.6901699181875394</v>
      </c>
      <c r="H68" s="32">
        <f t="shared" si="110"/>
        <v>3.665945608002501</v>
      </c>
      <c r="I68" s="32">
        <f>(1.17*4+0.5+5)*$B68/(64.5+I9)</f>
        <v>3.6420372670807457</v>
      </c>
      <c r="J68" s="32">
        <f>(1.17*4+0.5+5)*$B68/(64.5+J9)</f>
        <v>3.6184387534711511</v>
      </c>
      <c r="K68" s="32">
        <f>(1.17*4+0.5+5)*$B68/(64.5+K9)</f>
        <v>3.5951440833844268</v>
      </c>
      <c r="L68" s="32">
        <f>(1.17*4+0.5+5)*$B68/(64.5+L9)</f>
        <v>3.5721474261346331</v>
      </c>
      <c r="M68" s="32">
        <f t="shared" ref="M68:AB68" si="111">(1.17*4+0.5+5)*$B68/(64.5+M9)</f>
        <v>3.5494430992736077</v>
      </c>
      <c r="N68" s="32">
        <f t="shared" si="111"/>
        <v>3.5048894202032277</v>
      </c>
      <c r="O68" s="32">
        <f t="shared" si="111"/>
        <v>3.4614403778040144</v>
      </c>
      <c r="P68" s="32">
        <f t="shared" si="111"/>
        <v>3.4190553935860057</v>
      </c>
      <c r="Q68" s="32">
        <f t="shared" si="111"/>
        <v>3.3776958525345622</v>
      </c>
      <c r="R68" s="32">
        <f t="shared" si="111"/>
        <v>3.2979077615298089</v>
      </c>
      <c r="S68" s="32">
        <f t="shared" si="111"/>
        <v>3.221802197802198</v>
      </c>
      <c r="T68" s="32">
        <f t="shared" si="111"/>
        <v>3.1491299677765845</v>
      </c>
      <c r="U68" s="32">
        <f t="shared" si="111"/>
        <v>3.0796638655462187</v>
      </c>
      <c r="V68" s="32">
        <f t="shared" si="111"/>
        <v>3.0131963001027748</v>
      </c>
      <c r="W68" s="32">
        <f t="shared" si="111"/>
        <v>2.9495372233400405</v>
      </c>
      <c r="X68" s="32">
        <f t="shared" si="111"/>
        <v>2.888512315270936</v>
      </c>
      <c r="Y68" s="32">
        <f t="shared" si="111"/>
        <v>2.8299613899613902</v>
      </c>
      <c r="Z68" s="32">
        <f t="shared" si="111"/>
        <v>2.773736991485336</v>
      </c>
      <c r="AA68" s="32">
        <f t="shared" si="111"/>
        <v>2.7197031539888683</v>
      </c>
      <c r="AB68" s="32">
        <f t="shared" si="111"/>
        <v>2.6677343039126478</v>
      </c>
      <c r="AC68" s="32">
        <f>(1.17*4+0.5+5)*$B68/(64.5+AC9)</f>
        <v>2.6177142857142859</v>
      </c>
      <c r="AD68" s="32">
        <f>(1.17*4+0.5+5)*$B68/(64.5+AD9)</f>
        <v>2.5695354951796672</v>
      </c>
      <c r="AE68" s="32">
        <f>(1.17*4+0.5+5)*$B68/(64.5+AE9)</f>
        <v>2.5230981067125642</v>
      </c>
      <c r="AF68" s="32">
        <f>(1.17*4+0.5+5)*$B68/(64.5+AF9)</f>
        <v>2.4783093829247673</v>
      </c>
      <c r="AG68" s="32">
        <f>(1.17*4+0.5+5)*$B68/(64.5+AG9)</f>
        <v>2.4350830564784052</v>
      </c>
      <c r="AH68" s="32"/>
      <c r="AI68" s="32"/>
      <c r="AJ68" s="32"/>
      <c r="AK68" s="32"/>
      <c r="AL68" s="7"/>
      <c r="AM68" s="7"/>
      <c r="AN68" s="108"/>
      <c r="AO68" s="108"/>
      <c r="AP68" s="108"/>
      <c r="AQ68" s="108"/>
      <c r="AR68" s="108"/>
      <c r="AS68" s="108"/>
      <c r="AT68" s="108"/>
      <c r="AU68" s="108"/>
      <c r="AV68" s="108"/>
      <c r="AW68" s="32"/>
      <c r="AX68" s="32"/>
      <c r="AY68" s="32"/>
      <c r="AZ68" s="32"/>
      <c r="BA68" s="32"/>
      <c r="BB68" s="32"/>
      <c r="BC68" s="32"/>
      <c r="BD68" s="32"/>
      <c r="BE68" s="32"/>
      <c r="BF68" s="32"/>
      <c r="BG68" s="32"/>
      <c r="BH68" s="32"/>
      <c r="BI68" s="32"/>
      <c r="BJ68" s="32"/>
      <c r="BK68" s="32"/>
      <c r="BL68" s="32"/>
      <c r="BM68" s="32"/>
      <c r="BN68" s="32"/>
      <c r="BO68" s="32"/>
      <c r="BP68" s="32"/>
      <c r="BQ68" s="32"/>
      <c r="BX68" s="28"/>
      <c r="BY68" s="28"/>
      <c r="BZ68" s="28"/>
      <c r="CA68" s="28"/>
      <c r="CB68" s="28"/>
      <c r="CC68" s="28"/>
      <c r="CD68" s="28"/>
      <c r="CE68" s="28"/>
      <c r="CF68" s="28"/>
      <c r="CG68" s="32"/>
      <c r="CH68" s="32"/>
      <c r="CI68" s="32"/>
      <c r="CJ68" s="32"/>
      <c r="CK68" s="32"/>
      <c r="CL68" s="32"/>
      <c r="CM68" s="32"/>
      <c r="CN68" s="32"/>
      <c r="CO68" s="32"/>
      <c r="CP68" s="32"/>
      <c r="CQ68" s="32"/>
      <c r="CR68" s="32"/>
      <c r="CS68" s="32"/>
      <c r="CT68" s="32"/>
      <c r="CU68" s="32"/>
      <c r="CV68" s="32"/>
      <c r="CW68" s="32"/>
      <c r="CX68" s="32"/>
      <c r="CY68" s="32"/>
      <c r="CZ68" s="32"/>
      <c r="DA68" s="32"/>
    </row>
    <row r="69" spans="2:105" x14ac:dyDescent="0.2">
      <c r="B69">
        <v>25.8</v>
      </c>
      <c r="D69" s="28" t="s">
        <v>23</v>
      </c>
      <c r="E69" s="32">
        <f t="shared" ref="E69:H69" si="112">(0.57+10)*$B69/(35+5/12+4/12+8+4.5+11.5+12.5+12.5+E9)</f>
        <v>3.1864381694255117</v>
      </c>
      <c r="F69" s="32">
        <f t="shared" si="112"/>
        <v>3.1702320174376366</v>
      </c>
      <c r="G69" s="32">
        <f t="shared" si="112"/>
        <v>3.1541898795180727</v>
      </c>
      <c r="H69" s="32">
        <f t="shared" si="112"/>
        <v>3.138309278350516</v>
      </c>
      <c r="I69" s="32">
        <f>(0.57+10)*$B69/(35+5/12+4/12+8+4.5+11.5+12.5+12.5+I9)</f>
        <v>3.1225877862595421</v>
      </c>
      <c r="J69" s="32">
        <f>(0.57+10)*$B69/(35+5/12+4/12+8+4.5+11.5+12.5+12.5+J9)</f>
        <v>3.107023023973416</v>
      </c>
      <c r="K69" s="32">
        <f>(0.57+10)*$B69/(35+5/12+4/12+8+4.5+11.5+12.5+12.5+K9)</f>
        <v>3.091612659423713</v>
      </c>
      <c r="L69" s="32">
        <f>(0.57+10)*$B69/(35+5/12+4/12+8+4.5+11.5+12.5+12.5+L9)</f>
        <v>3.076354406580494</v>
      </c>
      <c r="M69" s="32">
        <f t="shared" ref="M69:AB69" si="113">(0.57+10)*$B69/(35+5/12+4/12+8+4.5+11.5+12.5+12.5+M9)</f>
        <v>3.0612460243217963</v>
      </c>
      <c r="N69" s="32">
        <f t="shared" si="113"/>
        <v>3.0314701250578975</v>
      </c>
      <c r="O69" s="32">
        <f t="shared" si="113"/>
        <v>3.0022678899082571</v>
      </c>
      <c r="P69" s="32">
        <f t="shared" si="113"/>
        <v>2.9736228986824176</v>
      </c>
      <c r="Q69" s="32">
        <f t="shared" si="113"/>
        <v>2.9455193519351939</v>
      </c>
      <c r="R69" s="32">
        <f t="shared" si="113"/>
        <v>2.8908763250883394</v>
      </c>
      <c r="S69" s="32">
        <f t="shared" si="113"/>
        <v>2.8382237640936689</v>
      </c>
      <c r="T69" s="32">
        <f t="shared" si="113"/>
        <v>2.7874548551959117</v>
      </c>
      <c r="U69" s="32">
        <f t="shared" si="113"/>
        <v>2.7384702928870297</v>
      </c>
      <c r="V69" s="32">
        <f t="shared" si="113"/>
        <v>2.6911776315789475</v>
      </c>
      <c r="W69" s="32">
        <f t="shared" si="113"/>
        <v>2.6454907033144708</v>
      </c>
      <c r="X69" s="32">
        <f t="shared" si="113"/>
        <v>2.6013290937996825</v>
      </c>
      <c r="Y69" s="32">
        <f t="shared" si="113"/>
        <v>2.5586176700547307</v>
      </c>
      <c r="Z69" s="32">
        <f t="shared" si="113"/>
        <v>2.517286153846154</v>
      </c>
      <c r="AA69" s="32">
        <f t="shared" si="113"/>
        <v>2.4772687358062075</v>
      </c>
      <c r="AB69" s="32">
        <f t="shared" si="113"/>
        <v>2.4385037257824145</v>
      </c>
      <c r="AC69" s="32">
        <f>(0.57+10)*$B69/(35+5/12+4/12+8+4.5+11.5+12.5+12.5+AC9)</f>
        <v>2.4009332355099047</v>
      </c>
      <c r="AD69" s="32">
        <f>(0.57+10)*$B69/(35+5/12+4/12+8+4.5+11.5+12.5+12.5+AD9)</f>
        <v>2.3645028901734109</v>
      </c>
      <c r="AE69" s="32">
        <f>(0.57+10)*$B69/(35+5/12+4/12+8+4.5+11.5+12.5+12.5+AE9)</f>
        <v>2.3291615658362987</v>
      </c>
      <c r="AF69" s="32">
        <f>(0.57+10)*$B69/(35+5/12+4/12+8+4.5+11.5+12.5+12.5+AF9)</f>
        <v>2.2948611500701261</v>
      </c>
      <c r="AG69" s="32">
        <f>(0.57+10)*$B69/(35+5/12+4/12+8+4.5+11.5+12.5+12.5+AG9)</f>
        <v>2.2615563234277816</v>
      </c>
      <c r="AH69" s="32"/>
      <c r="AI69" s="32"/>
      <c r="AJ69" s="32"/>
      <c r="AK69" s="32"/>
      <c r="AL69" s="7"/>
      <c r="AM69" s="7"/>
      <c r="AN69" s="108"/>
      <c r="AO69" s="108"/>
      <c r="AP69" s="108"/>
      <c r="AQ69" s="108"/>
      <c r="AR69" s="108"/>
      <c r="AS69" s="108"/>
      <c r="AT69" s="108"/>
      <c r="AU69" s="108"/>
      <c r="AV69" s="108"/>
      <c r="AW69" s="32"/>
      <c r="AX69" s="32"/>
      <c r="AY69" s="32"/>
      <c r="AZ69" s="32"/>
      <c r="BA69" s="32"/>
      <c r="BB69" s="32"/>
      <c r="BC69" s="32"/>
      <c r="BD69" s="32"/>
      <c r="BE69" s="32"/>
      <c r="BF69" s="32"/>
      <c r="BG69" s="32"/>
      <c r="BH69" s="32"/>
      <c r="BI69" s="32"/>
      <c r="BJ69" s="32"/>
      <c r="BK69" s="32"/>
      <c r="BL69" s="32"/>
      <c r="BM69" s="32"/>
      <c r="BN69" s="32"/>
      <c r="BO69" s="32"/>
      <c r="BP69" s="32"/>
      <c r="BQ69" s="32"/>
      <c r="BX69" s="28"/>
      <c r="BY69" s="28"/>
      <c r="BZ69" s="28"/>
      <c r="CA69" s="28"/>
      <c r="CB69" s="28"/>
      <c r="CC69" s="28"/>
      <c r="CD69" s="28"/>
      <c r="CE69" s="28"/>
      <c r="CF69" s="28"/>
      <c r="CG69" s="32"/>
      <c r="CH69" s="32"/>
      <c r="CI69" s="32"/>
      <c r="CJ69" s="32"/>
      <c r="CK69" s="32"/>
      <c r="CL69" s="32"/>
      <c r="CM69" s="32"/>
      <c r="CN69" s="32"/>
      <c r="CO69" s="32"/>
      <c r="CP69" s="32"/>
      <c r="CQ69" s="32"/>
      <c r="CR69" s="32"/>
      <c r="CS69" s="32"/>
      <c r="CT69" s="32"/>
      <c r="CU69" s="32"/>
      <c r="CV69" s="32"/>
      <c r="CW69" s="32"/>
      <c r="CX69" s="32"/>
      <c r="CY69" s="32"/>
      <c r="CZ69" s="32"/>
      <c r="DA69" s="32"/>
    </row>
    <row r="70" spans="2:105" x14ac:dyDescent="0.2">
      <c r="B70">
        <v>34</v>
      </c>
      <c r="D70" s="28" t="s">
        <v>24</v>
      </c>
      <c r="E70" s="32">
        <f t="shared" ref="E70:H70" si="114">(1/3+8)*$B70/(84+E9)</f>
        <v>3.3398821218074661</v>
      </c>
      <c r="F70" s="32">
        <f t="shared" si="114"/>
        <v>3.3227461519667734</v>
      </c>
      <c r="G70" s="32">
        <f t="shared" si="114"/>
        <v>3.3057851239669427</v>
      </c>
      <c r="H70" s="32">
        <f t="shared" si="114"/>
        <v>3.2889963724304723</v>
      </c>
      <c r="I70" s="32">
        <f>(1/3+8)*$B70/(84+I9)</f>
        <v>3.272377285851781</v>
      </c>
      <c r="J70" s="32">
        <f>(1/3+8)*$B70/(84+J9)</f>
        <v>3.2559253052429979</v>
      </c>
      <c r="K70" s="32">
        <f>(1/3+8)*$B70/(84+K9)</f>
        <v>3.2396379228203913</v>
      </c>
      <c r="L70" s="32">
        <f>(1/3+8)*$B70/(84+L9)</f>
        <v>3.2235126807300314</v>
      </c>
      <c r="M70" s="32">
        <f t="shared" ref="M70:AB70" si="115">(1/3+8)*$B70/(84+M9)</f>
        <v>3.2075471698113214</v>
      </c>
      <c r="N70" s="32">
        <f t="shared" si="115"/>
        <v>3.1760859411489966</v>
      </c>
      <c r="O70" s="32">
        <f t="shared" si="115"/>
        <v>3.1452358926919524</v>
      </c>
      <c r="P70" s="32">
        <f t="shared" si="115"/>
        <v>3.1149793861658273</v>
      </c>
      <c r="Q70" s="32">
        <f t="shared" si="115"/>
        <v>3.0852994555353908</v>
      </c>
      <c r="R70" s="32">
        <f t="shared" si="115"/>
        <v>3.0276046304541411</v>
      </c>
      <c r="S70" s="32">
        <f t="shared" si="115"/>
        <v>2.9720279720279725</v>
      </c>
      <c r="T70" s="32">
        <f t="shared" si="115"/>
        <v>2.9184549356223179</v>
      </c>
      <c r="U70" s="32">
        <f t="shared" si="115"/>
        <v>2.8667790893760543</v>
      </c>
      <c r="V70" s="32">
        <f t="shared" si="115"/>
        <v>2.8169014084507049</v>
      </c>
      <c r="W70" s="32">
        <f t="shared" si="115"/>
        <v>2.7687296416938114</v>
      </c>
      <c r="X70" s="32">
        <f t="shared" si="115"/>
        <v>2.7221777421937556</v>
      </c>
      <c r="Y70" s="32">
        <f t="shared" si="115"/>
        <v>2.6771653543307092</v>
      </c>
      <c r="Z70" s="32">
        <f t="shared" si="115"/>
        <v>2.6336173508907827</v>
      </c>
      <c r="AA70" s="32">
        <f t="shared" si="115"/>
        <v>2.5914634146341466</v>
      </c>
      <c r="AB70" s="32">
        <f t="shared" si="115"/>
        <v>2.5506376594148543</v>
      </c>
      <c r="AC70" s="32">
        <f>(1/3+8)*$B70/(84+AC9)</f>
        <v>2.5110782865583459</v>
      </c>
      <c r="AD70" s="32">
        <f>(1/3+8)*$B70/(84+AD9)</f>
        <v>2.4727272727272731</v>
      </c>
      <c r="AE70" s="32">
        <f>(1/3+8)*$B70/(84+AE9)</f>
        <v>2.4355300859598854</v>
      </c>
      <c r="AF70" s="32">
        <f>(1/3+8)*$B70/(84+AF9)</f>
        <v>2.3994354269583629</v>
      </c>
      <c r="AG70" s="32">
        <f>(1/3+8)*$B70/(84+AG9)</f>
        <v>2.3643949930458974</v>
      </c>
      <c r="AH70" s="32"/>
      <c r="AI70" s="32"/>
      <c r="AJ70" s="32"/>
      <c r="AK70" s="32"/>
      <c r="AN70" s="28"/>
      <c r="AO70" s="28"/>
      <c r="AP70" s="28"/>
      <c r="AQ70" s="28"/>
      <c r="AR70" s="28"/>
      <c r="AS70" s="28"/>
      <c r="AT70" s="28"/>
      <c r="AU70" s="28"/>
      <c r="AV70" s="28"/>
      <c r="AW70" s="32"/>
      <c r="AX70" s="32"/>
      <c r="AY70" s="32"/>
      <c r="AZ70" s="32"/>
      <c r="BA70" s="32"/>
      <c r="BB70" s="32"/>
      <c r="BC70" s="32"/>
      <c r="BD70" s="32"/>
      <c r="BE70" s="32"/>
      <c r="BF70" s="32"/>
      <c r="BG70" s="32"/>
      <c r="BH70" s="32"/>
      <c r="BI70" s="32"/>
      <c r="BJ70" s="32"/>
      <c r="BK70" s="32"/>
      <c r="BL70" s="32"/>
      <c r="BM70" s="32"/>
      <c r="BN70" s="32"/>
      <c r="BO70" s="32"/>
      <c r="BP70" s="32"/>
      <c r="BQ70" s="32"/>
      <c r="BX70" s="28"/>
      <c r="BY70" s="28"/>
      <c r="BZ70" s="28"/>
      <c r="CA70" s="28"/>
      <c r="CB70" s="28"/>
      <c r="CC70" s="28"/>
      <c r="CD70" s="28"/>
      <c r="CE70" s="28"/>
      <c r="CF70" s="28"/>
      <c r="CG70" s="32"/>
      <c r="CH70" s="32"/>
      <c r="CI70" s="32"/>
      <c r="CJ70" s="32"/>
      <c r="CK70" s="32"/>
      <c r="CL70" s="32"/>
      <c r="CM70" s="32"/>
      <c r="CN70" s="32"/>
      <c r="CO70" s="32"/>
      <c r="CP70" s="32"/>
      <c r="CQ70" s="32"/>
      <c r="CR70" s="32"/>
      <c r="CS70" s="32"/>
      <c r="CT70" s="32"/>
      <c r="CU70" s="32"/>
      <c r="CV70" s="32"/>
      <c r="CW70" s="32"/>
      <c r="CX70" s="32"/>
      <c r="CY70" s="32"/>
      <c r="CZ70" s="32"/>
      <c r="DA70" s="32"/>
    </row>
    <row r="71" spans="2:105" x14ac:dyDescent="0.2">
      <c r="B71">
        <v>29.7</v>
      </c>
      <c r="D71" s="28" t="s">
        <v>28</v>
      </c>
      <c r="E71" s="32">
        <f t="shared" ref="E71:H71" si="116">(1/3+9)*$B71/(99.68+E9)</f>
        <v>2.7578430722292233</v>
      </c>
      <c r="F71" s="32">
        <f t="shared" si="116"/>
        <v>2.7458911516332205</v>
      </c>
      <c r="G71" s="32">
        <f t="shared" si="116"/>
        <v>2.7340423783144017</v>
      </c>
      <c r="H71" s="32">
        <f t="shared" si="116"/>
        <v>2.7222954227398088</v>
      </c>
      <c r="I71" s="32">
        <f>(1/3+9)*$B71/(99.68+I9)</f>
        <v>2.7106489781283614</v>
      </c>
      <c r="J71" s="32">
        <f>(1/3+9)*$B71/(99.68+J9)</f>
        <v>2.6991017599662448</v>
      </c>
      <c r="K71" s="32">
        <f>(1/3+9)*$B71/(99.68+K9)</f>
        <v>2.6876525055346376</v>
      </c>
      <c r="L71" s="32">
        <f>(1/3+9)*$B71/(99.68+L9)</f>
        <v>2.6762999734494048</v>
      </c>
      <c r="M71" s="32">
        <f t="shared" ref="M71:AB71" si="117">(1/3+9)*$B71/(99.68+M9)</f>
        <v>2.6650429432124083</v>
      </c>
      <c r="N71" s="32">
        <f t="shared" si="117"/>
        <v>2.6428106081070344</v>
      </c>
      <c r="O71" s="32">
        <f t="shared" si="117"/>
        <v>2.6209461376028238</v>
      </c>
      <c r="P71" s="32">
        <f t="shared" si="117"/>
        <v>2.5994404763765373</v>
      </c>
      <c r="Q71" s="32">
        <f t="shared" si="117"/>
        <v>2.5782848638928502</v>
      </c>
      <c r="R71" s="32">
        <f t="shared" si="117"/>
        <v>2.5369901461301443</v>
      </c>
      <c r="S71" s="32">
        <f t="shared" si="117"/>
        <v>2.4969973576747537</v>
      </c>
      <c r="T71" s="32">
        <f t="shared" si="117"/>
        <v>2.4582458837092434</v>
      </c>
      <c r="U71" s="32">
        <f t="shared" si="117"/>
        <v>2.4206788146940674</v>
      </c>
      <c r="V71" s="32">
        <f t="shared" si="117"/>
        <v>2.3842426675076691</v>
      </c>
      <c r="W71" s="32">
        <f t="shared" si="117"/>
        <v>2.3488871313975821</v>
      </c>
      <c r="X71" s="32">
        <f t="shared" si="117"/>
        <v>2.3145648362047369</v>
      </c>
      <c r="Y71" s="32">
        <f t="shared" si="117"/>
        <v>2.2812311406155703</v>
      </c>
      <c r="Z71" s="32">
        <f t="shared" si="117"/>
        <v>2.2488439384515533</v>
      </c>
      <c r="AA71" s="32">
        <f t="shared" si="117"/>
        <v>2.2173634812286687</v>
      </c>
      <c r="AB71" s="32">
        <f t="shared" si="117"/>
        <v>2.1867522154145518</v>
      </c>
      <c r="AC71" s="32">
        <f>(1/3+9)*$B71/(99.68+AC9)</f>
        <v>2.1569746329823101</v>
      </c>
      <c r="AD71" s="32">
        <f>(1/3+9)*$B71/(99.68+AD9)</f>
        <v>2.1279971340105934</v>
      </c>
      <c r="AE71" s="32">
        <f>(1/3+9)*$B71/(99.68+AE9)</f>
        <v>2.0997879002120996</v>
      </c>
      <c r="AF71" s="32">
        <f>(1/3+9)*$B71/(99.68+AF9)</f>
        <v>2.072316778389693</v>
      </c>
      <c r="AG71" s="32">
        <f>(1/3+9)*$B71/(99.68+AG9)</f>
        <v>2.0455551729227133</v>
      </c>
      <c r="AH71" s="32"/>
      <c r="AI71" s="32"/>
      <c r="AJ71" s="32"/>
      <c r="AK71" s="32"/>
      <c r="AN71" s="28"/>
      <c r="AO71" s="28"/>
      <c r="AP71" s="28"/>
      <c r="AQ71" s="28"/>
      <c r="AR71" s="28"/>
      <c r="AS71" s="28"/>
      <c r="AT71" s="28"/>
      <c r="AU71" s="28"/>
      <c r="AV71" s="28"/>
      <c r="AW71" s="32"/>
      <c r="AX71" s="32"/>
      <c r="AY71" s="32"/>
      <c r="AZ71" s="32"/>
      <c r="BA71" s="32"/>
      <c r="BB71" s="32"/>
      <c r="BC71" s="32"/>
      <c r="BD71" s="32"/>
      <c r="BE71" s="32"/>
      <c r="BF71" s="32"/>
      <c r="BG71" s="32"/>
      <c r="BH71" s="32"/>
      <c r="BI71" s="32"/>
      <c r="BJ71" s="32"/>
      <c r="BK71" s="32"/>
      <c r="BL71" s="32"/>
      <c r="BM71" s="32"/>
      <c r="BN71" s="32"/>
      <c r="BO71" s="32"/>
      <c r="BP71" s="32"/>
      <c r="BQ71" s="32"/>
      <c r="BX71" s="28"/>
      <c r="BY71" s="28"/>
      <c r="BZ71" s="28"/>
      <c r="CA71" s="28"/>
      <c r="CB71" s="28"/>
      <c r="CC71" s="28"/>
      <c r="CD71" s="28"/>
      <c r="CE71" s="28"/>
      <c r="CF71" s="28"/>
      <c r="CG71" s="32"/>
      <c r="CH71" s="32"/>
      <c r="CI71" s="32"/>
      <c r="CJ71" s="32"/>
      <c r="CK71" s="32"/>
      <c r="CL71" s="32"/>
      <c r="CM71" s="32"/>
      <c r="CN71" s="32"/>
      <c r="CO71" s="32"/>
      <c r="CP71" s="32"/>
      <c r="CQ71" s="32"/>
      <c r="CR71" s="32"/>
      <c r="CS71" s="32"/>
      <c r="CT71" s="32"/>
      <c r="CU71" s="32"/>
      <c r="CV71" s="32"/>
      <c r="CW71" s="32"/>
      <c r="CX71" s="32"/>
      <c r="CY71" s="32"/>
      <c r="CZ71" s="32"/>
      <c r="DA71" s="32"/>
    </row>
    <row r="72" spans="2:105" x14ac:dyDescent="0.2">
      <c r="B72">
        <v>28.3</v>
      </c>
      <c r="D72" s="28" t="s">
        <v>29</v>
      </c>
      <c r="E72" s="32">
        <f t="shared" ref="E72:H72" si="118">(1/3+9)*$B72/(E9+90.35)</f>
        <v>2.8967282032535193</v>
      </c>
      <c r="F72" s="32">
        <f t="shared" si="118"/>
        <v>2.8828959934512719</v>
      </c>
      <c r="G72" s="32">
        <f t="shared" si="118"/>
        <v>2.8691952566307601</v>
      </c>
      <c r="H72" s="32">
        <f t="shared" si="118"/>
        <v>2.8556241272129386</v>
      </c>
      <c r="I72" s="32">
        <f>(1/3+9)*$B72/(I9+90.35)</f>
        <v>2.8421807747489249</v>
      </c>
      <c r="J72" s="32">
        <f>(1/3+9)*$B72/(J9+90.35)</f>
        <v>2.8288634030969706</v>
      </c>
      <c r="K72" s="32">
        <f>(1/3+9)*$B72/(K9+90.35)</f>
        <v>2.8156702496224582</v>
      </c>
      <c r="L72" s="32">
        <f>(1/3+9)*$B72/(L9+90.35)</f>
        <v>2.8025995844201788</v>
      </c>
      <c r="M72" s="32">
        <f t="shared" ref="M72:AB72" si="119">(1/3+9)*$B72/(M9+90.35)</f>
        <v>2.7896497095581774</v>
      </c>
      <c r="N72" s="32">
        <f t="shared" si="119"/>
        <v>2.764105694601902</v>
      </c>
      <c r="O72" s="32">
        <f t="shared" si="119"/>
        <v>2.7390252333218119</v>
      </c>
      <c r="P72" s="32">
        <f t="shared" si="119"/>
        <v>2.7143958208443957</v>
      </c>
      <c r="Q72" s="32">
        <f t="shared" si="119"/>
        <v>2.6902053980648453</v>
      </c>
      <c r="R72" s="32">
        <f t="shared" si="119"/>
        <v>2.6430953969312885</v>
      </c>
      <c r="S72" s="32">
        <f t="shared" si="119"/>
        <v>2.5976069496803809</v>
      </c>
      <c r="T72" s="32">
        <f t="shared" si="119"/>
        <v>2.5536577505639713</v>
      </c>
      <c r="U72" s="32">
        <f t="shared" si="119"/>
        <v>2.5111709713199182</v>
      </c>
      <c r="V72" s="32">
        <f t="shared" si="119"/>
        <v>2.4700748129675816</v>
      </c>
      <c r="W72" s="32">
        <f t="shared" si="119"/>
        <v>2.4303021009047701</v>
      </c>
      <c r="X72" s="32">
        <f t="shared" si="119"/>
        <v>2.3917899185028682</v>
      </c>
      <c r="Y72" s="32">
        <f t="shared" si="119"/>
        <v>2.3544792749962866</v>
      </c>
      <c r="Z72" s="32">
        <f t="shared" si="119"/>
        <v>2.3183148039789359</v>
      </c>
      <c r="AA72" s="32">
        <f t="shared" si="119"/>
        <v>2.2832444892666768</v>
      </c>
      <c r="AB72" s="32">
        <f t="shared" si="119"/>
        <v>2.2492194152710763</v>
      </c>
      <c r="AC72" s="32">
        <f>(1/3+9)*$B72/(AC9+90.35)</f>
        <v>2.2161935393651242</v>
      </c>
      <c r="AD72" s="32">
        <f>(1/3+9)*$B72/(AD9+90.35)</f>
        <v>2.1841234840132309</v>
      </c>
      <c r="AE72" s="32">
        <f>(1/3+9)*$B72/(AE9+90.35)</f>
        <v>2.1529683466920257</v>
      </c>
      <c r="AF72" s="32">
        <f>(1/3+9)*$B72/(AF9+90.35)</f>
        <v>2.1226895258505225</v>
      </c>
      <c r="AG72" s="32">
        <f>(1/3+9)*$B72/(AG9+90.35)</f>
        <v>2.0932505613525296</v>
      </c>
      <c r="AH72" s="32"/>
      <c r="AI72" s="32"/>
      <c r="AJ72" s="32"/>
      <c r="AK72" s="32"/>
      <c r="AN72" s="28"/>
      <c r="AO72" s="28"/>
      <c r="AP72" s="28"/>
      <c r="AQ72" s="28"/>
      <c r="AR72" s="28"/>
      <c r="AS72" s="28"/>
      <c r="AT72" s="28"/>
      <c r="AU72" s="28"/>
      <c r="AV72" s="28"/>
      <c r="AW72" s="32"/>
      <c r="AX72" s="32"/>
      <c r="AY72" s="32"/>
      <c r="AZ72" s="32"/>
      <c r="BA72" s="32"/>
      <c r="BB72" s="32"/>
      <c r="BC72" s="32"/>
      <c r="BD72" s="32"/>
      <c r="BE72" s="32"/>
      <c r="BF72" s="32"/>
      <c r="BG72" s="32"/>
      <c r="BH72" s="32"/>
      <c r="BI72" s="32"/>
      <c r="BJ72" s="32"/>
      <c r="BK72" s="32"/>
      <c r="BL72" s="32"/>
      <c r="BM72" s="32"/>
      <c r="BN72" s="32"/>
      <c r="BO72" s="32"/>
      <c r="BP72" s="32"/>
      <c r="BQ72" s="32"/>
      <c r="BX72" s="28"/>
      <c r="BY72" s="28"/>
      <c r="BZ72" s="28"/>
      <c r="CA72" s="28"/>
      <c r="CB72" s="28"/>
      <c r="CC72" s="28"/>
      <c r="CD72" s="28"/>
      <c r="CE72" s="28"/>
      <c r="CF72" s="28"/>
      <c r="CG72" s="32"/>
      <c r="CH72" s="32"/>
      <c r="CI72" s="32"/>
      <c r="CJ72" s="32"/>
      <c r="CK72" s="32"/>
      <c r="CL72" s="32"/>
      <c r="CM72" s="32"/>
      <c r="CN72" s="32"/>
      <c r="CO72" s="32"/>
      <c r="CP72" s="32"/>
      <c r="CQ72" s="32"/>
      <c r="CR72" s="32"/>
      <c r="CS72" s="32"/>
      <c r="CT72" s="32"/>
      <c r="CU72" s="32"/>
      <c r="CV72" s="32"/>
      <c r="CW72" s="32"/>
      <c r="CX72" s="32"/>
      <c r="CY72" s="32"/>
      <c r="CZ72" s="32"/>
      <c r="DA72" s="32"/>
    </row>
    <row r="73" spans="2:105" x14ac:dyDescent="0.2">
      <c r="D73" s="7"/>
      <c r="E73" s="7"/>
      <c r="F73" s="7"/>
      <c r="G73" s="7"/>
      <c r="H73" s="7"/>
      <c r="I73" s="7"/>
      <c r="J73" s="7"/>
      <c r="K73" s="7"/>
      <c r="L73" s="7"/>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N73" s="7"/>
      <c r="AO73" s="7"/>
      <c r="AP73" s="7"/>
      <c r="AQ73" s="7"/>
      <c r="AR73" s="7"/>
      <c r="AS73" s="7"/>
      <c r="AT73" s="7"/>
      <c r="AU73" s="7"/>
      <c r="AV73" s="7"/>
      <c r="AW73" s="32"/>
      <c r="AX73" s="32"/>
      <c r="AY73" s="32"/>
      <c r="AZ73" s="32"/>
      <c r="BA73" s="32"/>
      <c r="BB73" s="32"/>
      <c r="BC73" s="32"/>
      <c r="BD73" s="32"/>
      <c r="BE73" s="32"/>
      <c r="BF73" s="32"/>
      <c r="BG73" s="32"/>
      <c r="BH73" s="32"/>
      <c r="BI73" s="32"/>
      <c r="BJ73" s="32"/>
      <c r="BK73" s="32"/>
      <c r="BL73" s="32"/>
      <c r="BM73" s="32"/>
      <c r="BN73" s="32"/>
      <c r="BO73" s="32"/>
      <c r="BP73" s="32"/>
      <c r="BQ73" s="32"/>
      <c r="BX73" s="7"/>
      <c r="BY73" s="7"/>
      <c r="BZ73" s="7"/>
      <c r="CA73" s="7"/>
      <c r="CB73" s="7"/>
      <c r="CC73" s="7"/>
      <c r="CD73" s="7"/>
      <c r="CE73" s="7"/>
      <c r="CF73" s="7"/>
      <c r="CG73" s="32"/>
      <c r="CH73" s="32"/>
      <c r="CI73" s="32"/>
      <c r="CJ73" s="32"/>
      <c r="CK73" s="32"/>
      <c r="CL73" s="32"/>
      <c r="CM73" s="32"/>
      <c r="CN73" s="32"/>
      <c r="CO73" s="32"/>
      <c r="CP73" s="32"/>
      <c r="CQ73" s="32"/>
      <c r="CR73" s="32"/>
      <c r="CS73" s="32"/>
      <c r="CT73" s="32"/>
      <c r="CU73" s="32"/>
      <c r="CV73" s="32"/>
      <c r="CW73" s="32"/>
      <c r="CX73" s="32"/>
      <c r="CY73" s="32"/>
      <c r="CZ73" s="32"/>
      <c r="DA73" s="32"/>
    </row>
    <row r="74" spans="2:105" x14ac:dyDescent="0.2">
      <c r="D74" s="7"/>
      <c r="E74" s="7"/>
      <c r="F74" s="7"/>
      <c r="G74" s="7"/>
      <c r="H74" s="7"/>
      <c r="I74" s="7"/>
      <c r="J74" s="7"/>
      <c r="K74" s="7"/>
      <c r="L74" s="7"/>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N74" s="7"/>
      <c r="AO74" s="7"/>
      <c r="AP74" s="7"/>
      <c r="AQ74" s="7"/>
      <c r="AR74" s="7"/>
      <c r="AS74" s="7"/>
      <c r="AT74" s="7"/>
      <c r="AU74" s="7"/>
      <c r="AV74" s="7"/>
      <c r="AW74" s="32"/>
      <c r="AX74" s="32"/>
      <c r="AY74" s="32"/>
      <c r="AZ74" s="32"/>
      <c r="BA74" s="32"/>
      <c r="BB74" s="32"/>
      <c r="BC74" s="32"/>
      <c r="BD74" s="32"/>
      <c r="BE74" s="32"/>
      <c r="BF74" s="32"/>
      <c r="BG74" s="32"/>
      <c r="BH74" s="32"/>
      <c r="BI74" s="32"/>
      <c r="BJ74" s="32"/>
      <c r="BK74" s="32"/>
      <c r="BL74" s="32"/>
      <c r="BM74" s="32"/>
      <c r="BN74" s="32"/>
      <c r="BO74" s="32"/>
      <c r="BP74" s="32"/>
      <c r="BQ74" s="32"/>
      <c r="BX74" s="7"/>
      <c r="BY74" s="7"/>
      <c r="BZ74" s="7"/>
      <c r="CA74" s="7"/>
      <c r="CB74" s="7"/>
      <c r="CC74" s="7"/>
      <c r="CD74" s="7"/>
      <c r="CE74" s="7"/>
      <c r="CF74" s="7"/>
      <c r="CG74" s="32"/>
      <c r="CH74" s="32"/>
      <c r="CI74" s="32"/>
      <c r="CJ74" s="32"/>
      <c r="CK74" s="32"/>
      <c r="CL74" s="32"/>
      <c r="CM74" s="32"/>
      <c r="CN74" s="32"/>
      <c r="CO74" s="32"/>
      <c r="CP74" s="32"/>
      <c r="CQ74" s="32"/>
      <c r="CR74" s="32"/>
      <c r="CS74" s="32"/>
      <c r="CT74" s="32"/>
      <c r="CU74" s="32"/>
      <c r="CV74" s="32"/>
      <c r="CW74" s="32"/>
      <c r="CX74" s="32"/>
      <c r="CY74" s="32"/>
      <c r="CZ74" s="32"/>
      <c r="DA74" s="32"/>
    </row>
    <row r="75" spans="2:105" x14ac:dyDescent="0.2">
      <c r="B75" s="8" t="s">
        <v>48</v>
      </c>
      <c r="D75" s="1"/>
      <c r="E75" s="1"/>
      <c r="F75" s="1"/>
      <c r="G75" s="1"/>
      <c r="H75" s="1"/>
      <c r="I75" s="1"/>
      <c r="J75" s="1"/>
      <c r="K75" s="1"/>
      <c r="L75" s="1"/>
      <c r="M75" s="3"/>
      <c r="N75" s="4"/>
      <c r="O75" s="4"/>
      <c r="P75" s="4"/>
      <c r="Q75" s="4"/>
      <c r="R75" s="4"/>
      <c r="S75" s="4"/>
      <c r="T75" s="4"/>
      <c r="U75" s="4"/>
      <c r="V75" s="14"/>
      <c r="W75" s="14"/>
      <c r="X75" s="14"/>
      <c r="Y75" s="14"/>
      <c r="Z75" s="14"/>
      <c r="AA75" s="14"/>
      <c r="AB75" s="14"/>
      <c r="AC75" s="14"/>
      <c r="AD75" s="14"/>
      <c r="AE75" s="14"/>
      <c r="AF75" s="14"/>
      <c r="AG75" s="14"/>
    </row>
    <row r="76" spans="2:105" x14ac:dyDescent="0.2">
      <c r="D76" s="5" t="s">
        <v>49</v>
      </c>
      <c r="E76" s="5"/>
      <c r="F76" s="5"/>
      <c r="G76" s="5"/>
      <c r="H76" s="5"/>
      <c r="I76" s="5"/>
      <c r="J76" s="5"/>
      <c r="K76" s="5"/>
      <c r="L76" s="5"/>
      <c r="M76" s="3"/>
      <c r="N76" s="4"/>
      <c r="O76" s="4"/>
      <c r="P76" s="4"/>
      <c r="Q76" s="4"/>
      <c r="R76" s="4"/>
      <c r="S76" s="4"/>
      <c r="T76" s="4"/>
      <c r="U76" s="4"/>
      <c r="V76" s="14"/>
      <c r="W76" s="14"/>
      <c r="X76" s="14"/>
      <c r="Y76" s="14"/>
      <c r="Z76" s="14"/>
      <c r="AA76" s="14"/>
      <c r="AB76" s="14"/>
      <c r="AC76" s="14"/>
      <c r="AD76" s="14"/>
      <c r="AE76" s="14"/>
      <c r="AF76" s="14"/>
      <c r="AG76" s="14"/>
    </row>
    <row r="77" spans="2:105" x14ac:dyDescent="0.2">
      <c r="D77" s="5" t="s">
        <v>50</v>
      </c>
      <c r="E77" s="5"/>
      <c r="F77" s="5"/>
      <c r="G77" s="5"/>
      <c r="H77" s="5"/>
      <c r="I77" s="5"/>
      <c r="J77" s="5"/>
      <c r="K77" s="5"/>
      <c r="L77" s="5"/>
      <c r="M77" s="3"/>
      <c r="N77" s="4"/>
      <c r="O77" s="4"/>
      <c r="P77" s="4"/>
      <c r="Q77" s="4"/>
      <c r="R77" s="4"/>
      <c r="S77" s="4"/>
      <c r="T77" s="4"/>
      <c r="U77" s="4"/>
      <c r="V77" s="14"/>
      <c r="W77" s="14"/>
      <c r="X77" s="14"/>
      <c r="Y77" s="14"/>
      <c r="Z77" s="14"/>
      <c r="AA77" s="14"/>
      <c r="AB77" s="14"/>
      <c r="AC77" s="14"/>
      <c r="AD77" s="14"/>
      <c r="AE77" s="14"/>
      <c r="AF77" s="14"/>
      <c r="AG77" s="14"/>
    </row>
    <row r="78" spans="2:105" x14ac:dyDescent="0.2">
      <c r="D78" s="5" t="s">
        <v>51</v>
      </c>
      <c r="E78" s="5"/>
      <c r="F78" s="5"/>
      <c r="G78" s="5"/>
      <c r="H78" s="5"/>
      <c r="I78" s="5"/>
      <c r="J78" s="5"/>
      <c r="K78" s="5"/>
      <c r="L78" s="5"/>
      <c r="M78" s="3"/>
      <c r="N78" s="4"/>
      <c r="O78" s="4"/>
      <c r="P78" s="4"/>
      <c r="Q78" s="4"/>
      <c r="R78" s="4"/>
      <c r="S78" s="4"/>
      <c r="T78" s="4"/>
      <c r="U78" s="4"/>
      <c r="V78" s="14"/>
      <c r="W78" s="14"/>
      <c r="X78" s="14"/>
      <c r="Y78" s="14"/>
      <c r="Z78" s="14"/>
      <c r="AA78" s="14"/>
      <c r="AB78" s="14"/>
      <c r="AC78" s="14"/>
      <c r="AD78" s="14"/>
      <c r="AE78" s="14"/>
      <c r="AF78" s="14"/>
      <c r="AG78" s="14"/>
    </row>
    <row r="79" spans="2:105" x14ac:dyDescent="0.2">
      <c r="D79" s="5"/>
      <c r="E79" s="5"/>
      <c r="F79" s="5"/>
      <c r="G79" s="5"/>
      <c r="H79" s="5"/>
      <c r="I79" s="5"/>
      <c r="J79" s="5"/>
      <c r="K79" s="5"/>
      <c r="L79" s="5"/>
      <c r="M79" s="3"/>
      <c r="N79" s="4"/>
      <c r="O79" s="4"/>
      <c r="P79" s="4"/>
      <c r="Q79" s="4"/>
      <c r="R79" s="4"/>
      <c r="S79" s="4"/>
      <c r="T79" s="4"/>
      <c r="U79" s="4"/>
      <c r="V79" s="14"/>
      <c r="W79" s="14"/>
      <c r="X79" s="14"/>
      <c r="Y79" s="14"/>
      <c r="Z79" s="14"/>
      <c r="AA79" s="14"/>
      <c r="AB79" s="14"/>
      <c r="AC79" s="14"/>
      <c r="AD79" s="14"/>
      <c r="AE79" s="14"/>
      <c r="AF79" s="14"/>
      <c r="AG79" s="14"/>
    </row>
    <row r="80" spans="2:105" x14ac:dyDescent="0.2">
      <c r="D80" s="298" t="s">
        <v>117</v>
      </c>
      <c r="E80" s="298"/>
      <c r="F80" s="298"/>
      <c r="G80" s="298"/>
      <c r="H80" s="298"/>
      <c r="I80" s="298"/>
      <c r="J80" s="298"/>
      <c r="K80" s="298"/>
      <c r="L80" s="298"/>
      <c r="M80" s="298"/>
      <c r="AI80" s="32"/>
      <c r="AJ80" s="32"/>
      <c r="AK80" s="32"/>
      <c r="AN80" s="298" t="s">
        <v>118</v>
      </c>
      <c r="AO80" s="298"/>
      <c r="AP80" s="298"/>
      <c r="AQ80" s="298"/>
      <c r="AR80" s="298"/>
      <c r="AS80" s="298"/>
      <c r="AT80" s="298"/>
      <c r="AU80" s="298"/>
      <c r="AV80" s="298"/>
      <c r="AW80" s="298"/>
      <c r="BX80" s="298" t="s">
        <v>119</v>
      </c>
      <c r="BY80" s="298"/>
      <c r="BZ80" s="298"/>
      <c r="CA80" s="298"/>
      <c r="CB80" s="298"/>
      <c r="CC80" s="298"/>
      <c r="CD80" s="298"/>
      <c r="CE80" s="298"/>
      <c r="CF80" s="298"/>
      <c r="CG80" s="298"/>
    </row>
    <row r="81" spans="4:106" x14ac:dyDescent="0.2">
      <c r="E81" s="222">
        <v>0</v>
      </c>
      <c r="F81" s="222">
        <v>0.25</v>
      </c>
      <c r="G81" s="222">
        <v>0.5</v>
      </c>
      <c r="H81" s="222">
        <v>0.75</v>
      </c>
      <c r="I81" s="222">
        <v>1</v>
      </c>
      <c r="J81" s="222">
        <v>1.25</v>
      </c>
      <c r="K81" s="222">
        <v>1.5</v>
      </c>
      <c r="L81" s="222">
        <v>1.75</v>
      </c>
      <c r="M81" s="222">
        <v>2</v>
      </c>
      <c r="N81" s="222">
        <v>2.5</v>
      </c>
      <c r="O81" s="222">
        <v>3</v>
      </c>
      <c r="P81" s="222">
        <v>3.5</v>
      </c>
      <c r="Q81" s="71">
        <v>4</v>
      </c>
      <c r="R81" s="71">
        <v>5</v>
      </c>
      <c r="S81" s="71">
        <v>6</v>
      </c>
      <c r="T81" s="71">
        <v>7</v>
      </c>
      <c r="U81" s="71">
        <v>8</v>
      </c>
      <c r="V81" s="71">
        <v>9</v>
      </c>
      <c r="W81" s="71">
        <v>10</v>
      </c>
      <c r="X81" s="71">
        <v>11</v>
      </c>
      <c r="Y81" s="71">
        <v>12</v>
      </c>
      <c r="Z81" s="71">
        <v>13</v>
      </c>
      <c r="AA81" s="71">
        <v>14</v>
      </c>
      <c r="AB81" s="71">
        <v>15</v>
      </c>
      <c r="AC81" s="132">
        <v>16</v>
      </c>
      <c r="AD81" s="132">
        <v>17</v>
      </c>
      <c r="AE81" s="132">
        <v>18</v>
      </c>
      <c r="AF81" s="132">
        <v>19</v>
      </c>
      <c r="AG81" s="132">
        <v>20</v>
      </c>
      <c r="AI81" s="32"/>
      <c r="AJ81" s="32"/>
      <c r="AK81" s="32"/>
      <c r="AM81" t="s">
        <v>115</v>
      </c>
      <c r="AO81" s="222">
        <v>0</v>
      </c>
      <c r="AP81" s="222">
        <v>0.25</v>
      </c>
      <c r="AQ81" s="222">
        <v>0.5</v>
      </c>
      <c r="AR81" s="222">
        <v>0.75</v>
      </c>
      <c r="AS81" s="222">
        <v>1</v>
      </c>
      <c r="AT81" s="222">
        <v>1.25</v>
      </c>
      <c r="AU81" s="222">
        <v>1.5</v>
      </c>
      <c r="AV81" s="222">
        <v>1.75</v>
      </c>
      <c r="AW81" s="71">
        <v>2</v>
      </c>
      <c r="AX81" s="71">
        <v>2.5</v>
      </c>
      <c r="AY81" s="71">
        <v>3</v>
      </c>
      <c r="AZ81" s="71">
        <v>3.5</v>
      </c>
      <c r="BA81" s="71">
        <v>4</v>
      </c>
      <c r="BB81" s="71">
        <v>5</v>
      </c>
      <c r="BC81" s="71">
        <v>6</v>
      </c>
      <c r="BD81" s="71">
        <v>7</v>
      </c>
      <c r="BE81" s="71">
        <v>8</v>
      </c>
      <c r="BF81" s="71">
        <v>9</v>
      </c>
      <c r="BG81" s="71">
        <v>10</v>
      </c>
      <c r="BH81" s="71">
        <v>11</v>
      </c>
      <c r="BI81" s="71">
        <v>12</v>
      </c>
      <c r="BJ81" s="71">
        <v>13</v>
      </c>
      <c r="BK81" s="71">
        <v>14</v>
      </c>
      <c r="BL81" s="71">
        <v>15</v>
      </c>
      <c r="BM81" s="132">
        <v>16</v>
      </c>
      <c r="BN81" s="132">
        <v>17</v>
      </c>
      <c r="BO81" s="132">
        <v>18</v>
      </c>
      <c r="BP81" s="132">
        <v>19</v>
      </c>
      <c r="BQ81" s="132">
        <v>20</v>
      </c>
      <c r="BW81" t="s">
        <v>115</v>
      </c>
      <c r="BY81" s="222">
        <v>0</v>
      </c>
      <c r="BZ81" s="222">
        <v>0.25</v>
      </c>
      <c r="CA81" s="222">
        <v>0.5</v>
      </c>
      <c r="CB81" s="222">
        <v>0.75</v>
      </c>
      <c r="CC81" s="222">
        <v>1</v>
      </c>
      <c r="CD81" s="222">
        <v>1.25</v>
      </c>
      <c r="CE81" s="222">
        <v>1.5</v>
      </c>
      <c r="CF81" s="222">
        <v>1.75</v>
      </c>
      <c r="CG81" s="71">
        <v>2</v>
      </c>
      <c r="CH81" s="71">
        <v>2.5</v>
      </c>
      <c r="CI81" s="71">
        <v>3</v>
      </c>
      <c r="CJ81" s="71">
        <v>3.5</v>
      </c>
      <c r="CK81" s="71">
        <v>4</v>
      </c>
      <c r="CL81" s="71">
        <v>5</v>
      </c>
      <c r="CM81" s="71">
        <v>6</v>
      </c>
      <c r="CN81" s="71">
        <v>7</v>
      </c>
      <c r="CO81" s="71">
        <v>8</v>
      </c>
      <c r="CP81" s="71">
        <v>9</v>
      </c>
      <c r="CQ81" s="71">
        <v>10</v>
      </c>
      <c r="CR81" s="71">
        <v>11</v>
      </c>
      <c r="CS81" s="71">
        <v>12</v>
      </c>
      <c r="CT81" s="71">
        <v>13</v>
      </c>
      <c r="CU81" s="71">
        <v>14</v>
      </c>
      <c r="CV81" s="71">
        <v>15</v>
      </c>
      <c r="CW81" s="132">
        <v>16</v>
      </c>
      <c r="CX81" s="132">
        <v>17</v>
      </c>
      <c r="CY81" s="132">
        <v>18</v>
      </c>
      <c r="CZ81" s="132">
        <v>19</v>
      </c>
      <c r="DA81" s="132">
        <v>20</v>
      </c>
    </row>
    <row r="82" spans="4:106" x14ac:dyDescent="0.2">
      <c r="D82" s="28" t="s">
        <v>7</v>
      </c>
      <c r="E82" s="225">
        <f t="shared" ref="E82:H82" si="120">MAX(E53,E12)</f>
        <v>72</v>
      </c>
      <c r="F82" s="225">
        <f t="shared" si="120"/>
        <v>47.213114754098356</v>
      </c>
      <c r="G82" s="225">
        <f t="shared" si="120"/>
        <v>35.121951219512191</v>
      </c>
      <c r="H82" s="225">
        <f t="shared" si="120"/>
        <v>27.961165048543688</v>
      </c>
      <c r="I82" s="167">
        <f>MAX(I53,I12)</f>
        <v>23.2258064516129</v>
      </c>
      <c r="J82" s="225">
        <f>MAX(J53,J12)</f>
        <v>19.862068965517242</v>
      </c>
      <c r="K82" s="167">
        <f>MAX(K53,K12)</f>
        <v>17.349397590361445</v>
      </c>
      <c r="L82" s="225">
        <f>MAX(L53,L12)</f>
        <v>15.401069518716577</v>
      </c>
      <c r="M82" s="4">
        <f t="shared" ref="M82:AB82" si="121">MAX(M53,M12)</f>
        <v>13.846153846153847</v>
      </c>
      <c r="N82" s="4">
        <f t="shared" si="121"/>
        <v>11.520000000000001</v>
      </c>
      <c r="O82" s="4">
        <f t="shared" si="121"/>
        <v>9.8630136986301373</v>
      </c>
      <c r="P82" s="4">
        <f t="shared" si="121"/>
        <v>8.6227544910179645</v>
      </c>
      <c r="Q82" s="4">
        <f t="shared" si="121"/>
        <v>7.6595744680851068</v>
      </c>
      <c r="R82" s="4">
        <f t="shared" si="121"/>
        <v>6.2608695652173907</v>
      </c>
      <c r="S82" s="4">
        <f t="shared" si="121"/>
        <v>5.2941176470588234</v>
      </c>
      <c r="T82" s="4">
        <f t="shared" si="121"/>
        <v>4.5859872611464967</v>
      </c>
      <c r="U82" s="4">
        <f t="shared" si="121"/>
        <v>4.0449438202247192</v>
      </c>
      <c r="V82" s="4">
        <f t="shared" si="121"/>
        <v>3.6180904522613067</v>
      </c>
      <c r="W82" s="4">
        <f t="shared" si="121"/>
        <v>3.2727272727272729</v>
      </c>
      <c r="X82" s="4">
        <f t="shared" si="121"/>
        <v>2.9875518672199171</v>
      </c>
      <c r="Y82" s="4">
        <f t="shared" si="121"/>
        <v>2.7480916030534353</v>
      </c>
      <c r="Z82" s="4">
        <f t="shared" si="121"/>
        <v>2.5441696113074208</v>
      </c>
      <c r="AA82" s="4">
        <f t="shared" si="121"/>
        <v>2.3684210526315792</v>
      </c>
      <c r="AB82" s="4">
        <f t="shared" si="121"/>
        <v>2.2153846153846155</v>
      </c>
      <c r="AC82" s="134">
        <f>MAX(AC53,AC12)</f>
        <v>2.0809248554913298</v>
      </c>
      <c r="AD82" s="134">
        <f>MAX(AD53,AD12)</f>
        <v>1.9807427785419534</v>
      </c>
      <c r="AE82" s="134">
        <f>MAX(AE53,AE12)</f>
        <v>1.9251336898395721</v>
      </c>
      <c r="AF82" s="134">
        <f>MAX(AF53,AF12)</f>
        <v>1.8725617685305589</v>
      </c>
      <c r="AG82" s="134">
        <f>MAX(AG53,AG12)</f>
        <v>1.822784810126582</v>
      </c>
      <c r="AH82" s="28" t="s">
        <v>7</v>
      </c>
      <c r="AI82" s="4"/>
      <c r="AJ82" s="4"/>
      <c r="AK82" s="4"/>
      <c r="AL82" s="4"/>
      <c r="AM82" s="97">
        <v>1</v>
      </c>
      <c r="AN82" s="28" t="s">
        <v>7</v>
      </c>
      <c r="AO82" s="225">
        <f t="shared" ref="AO82:AR97" si="122">$AM82*E82</f>
        <v>72</v>
      </c>
      <c r="AP82" s="225">
        <f t="shared" si="122"/>
        <v>47.213114754098356</v>
      </c>
      <c r="AQ82" s="225">
        <f t="shared" si="122"/>
        <v>35.121951219512191</v>
      </c>
      <c r="AR82" s="225">
        <f t="shared" si="122"/>
        <v>27.961165048543688</v>
      </c>
      <c r="AS82" s="167">
        <f t="shared" ref="AS82:AS101" si="123">$AM82*I82</f>
        <v>23.2258064516129</v>
      </c>
      <c r="AT82" s="225">
        <f t="shared" ref="AT82:AT101" si="124">$AM82*J82</f>
        <v>19.862068965517242</v>
      </c>
      <c r="AU82" s="167">
        <f t="shared" ref="AU82:AU101" si="125">$AM82*K82</f>
        <v>17.349397590361445</v>
      </c>
      <c r="AV82" s="225">
        <f t="shared" ref="AV82:AV101" si="126">$AM82*L82</f>
        <v>15.401069518716577</v>
      </c>
      <c r="AW82" s="4">
        <f t="shared" ref="AW82:AW101" si="127">$AM82*M82</f>
        <v>13.846153846153847</v>
      </c>
      <c r="AX82" s="4">
        <f t="shared" ref="AX82:AX101" si="128">$AM82*N82</f>
        <v>11.520000000000001</v>
      </c>
      <c r="AY82" s="4">
        <f t="shared" ref="AY82:AY101" si="129">$AM82*O82</f>
        <v>9.8630136986301373</v>
      </c>
      <c r="AZ82" s="4">
        <f t="shared" ref="AZ82:AZ101" si="130">$AM82*P82</f>
        <v>8.6227544910179645</v>
      </c>
      <c r="BA82" s="4">
        <f t="shared" ref="BA82:BA101" si="131">$AM82*Q82</f>
        <v>7.6595744680851068</v>
      </c>
      <c r="BB82" s="4">
        <f t="shared" ref="BB82:BB101" si="132">$AM82*R82</f>
        <v>6.2608695652173907</v>
      </c>
      <c r="BC82" s="4">
        <f t="shared" ref="BC82:BC101" si="133">$AM82*S82</f>
        <v>5.2941176470588234</v>
      </c>
      <c r="BD82" s="4">
        <f t="shared" ref="BD82:BD101" si="134">$AM82*T82</f>
        <v>4.5859872611464967</v>
      </c>
      <c r="BE82" s="4">
        <f t="shared" ref="BE82:BE101" si="135">$AM82*U82</f>
        <v>4.0449438202247192</v>
      </c>
      <c r="BF82" s="4">
        <f t="shared" ref="BF82:BF101" si="136">$AM82*V82</f>
        <v>3.6180904522613067</v>
      </c>
      <c r="BG82" s="4">
        <f t="shared" ref="BG82:BG101" si="137">$AM82*W82</f>
        <v>3.2727272727272729</v>
      </c>
      <c r="BH82" s="4">
        <f t="shared" ref="BH82:BH101" si="138">$AM82*X82</f>
        <v>2.9875518672199171</v>
      </c>
      <c r="BI82" s="4">
        <f t="shared" ref="BI82:BI101" si="139">$AM82*Y82</f>
        <v>2.7480916030534353</v>
      </c>
      <c r="BJ82" s="4">
        <f t="shared" ref="BJ82:BJ101" si="140">$AM82*Z82</f>
        <v>2.5441696113074208</v>
      </c>
      <c r="BK82" s="4">
        <f t="shared" ref="BK82:BK101" si="141">$AM82*AA82</f>
        <v>2.3684210526315792</v>
      </c>
      <c r="BL82" s="4">
        <f t="shared" ref="BL82:BL101" si="142">$AM82*AB82</f>
        <v>2.2153846153846155</v>
      </c>
      <c r="BM82" s="134">
        <f t="shared" ref="BM82:BM101" si="143">$AM82*AC82</f>
        <v>2.0809248554913298</v>
      </c>
      <c r="BN82" s="134">
        <f t="shared" ref="BN82:BN101" si="144">$AM82*AD82</f>
        <v>1.9807427785419534</v>
      </c>
      <c r="BO82" s="134">
        <f t="shared" ref="BO82:BO101" si="145">$AM82*AE82</f>
        <v>1.9251336898395721</v>
      </c>
      <c r="BP82" s="134">
        <f t="shared" ref="BP82:BP101" si="146">$AM82*AF82</f>
        <v>1.8725617685305589</v>
      </c>
      <c r="BQ82" s="134">
        <f t="shared" ref="BQ82:BQ101" si="147">$AM82*AG82</f>
        <v>1.822784810126582</v>
      </c>
      <c r="BR82" s="28" t="s">
        <v>7</v>
      </c>
      <c r="BW82" s="97">
        <v>1</v>
      </c>
      <c r="BX82" s="28" t="s">
        <v>7</v>
      </c>
      <c r="BY82" s="225">
        <f t="shared" ref="BY82:CB97" si="148">$BW82*E82</f>
        <v>72</v>
      </c>
      <c r="BZ82" s="225">
        <f t="shared" si="148"/>
        <v>47.213114754098356</v>
      </c>
      <c r="CA82" s="225">
        <f t="shared" si="148"/>
        <v>35.121951219512191</v>
      </c>
      <c r="CB82" s="225">
        <f t="shared" si="148"/>
        <v>27.961165048543688</v>
      </c>
      <c r="CC82" s="167">
        <f t="shared" ref="CC82:CC101" si="149">$BW82*I82</f>
        <v>23.2258064516129</v>
      </c>
      <c r="CD82" s="225">
        <f t="shared" ref="CD82:CD101" si="150">$BW82*J82</f>
        <v>19.862068965517242</v>
      </c>
      <c r="CE82" s="167">
        <f t="shared" ref="CE82:CE101" si="151">$BW82*K82</f>
        <v>17.349397590361445</v>
      </c>
      <c r="CF82" s="225">
        <f t="shared" ref="CF82:CF101" si="152">$BW82*L82</f>
        <v>15.401069518716577</v>
      </c>
      <c r="CG82" s="4">
        <f t="shared" ref="CG82:CG101" si="153">$BW82*M82</f>
        <v>13.846153846153847</v>
      </c>
      <c r="CH82" s="4">
        <f t="shared" ref="CH82:CH101" si="154">$BW82*N82</f>
        <v>11.520000000000001</v>
      </c>
      <c r="CI82" s="4">
        <f t="shared" ref="CI82:CI101" si="155">$BW82*O82</f>
        <v>9.8630136986301373</v>
      </c>
      <c r="CJ82" s="4">
        <f t="shared" ref="CJ82:CJ101" si="156">$BW82*P82</f>
        <v>8.6227544910179645</v>
      </c>
      <c r="CK82" s="4">
        <f t="shared" ref="CK82:CK101" si="157">$BW82*Q82</f>
        <v>7.6595744680851068</v>
      </c>
      <c r="CL82" s="4">
        <f t="shared" ref="CL82:CL101" si="158">$BW82*R82</f>
        <v>6.2608695652173907</v>
      </c>
      <c r="CM82" s="4">
        <f t="shared" ref="CM82:CM101" si="159">$BW82*S82</f>
        <v>5.2941176470588234</v>
      </c>
      <c r="CN82" s="4">
        <f t="shared" ref="CN82:CN101" si="160">$BW82*T82</f>
        <v>4.5859872611464967</v>
      </c>
      <c r="CO82" s="4">
        <f t="shared" ref="CO82:CO101" si="161">$BW82*U82</f>
        <v>4.0449438202247192</v>
      </c>
      <c r="CP82" s="4">
        <f t="shared" ref="CP82:CP101" si="162">$BW82*V82</f>
        <v>3.6180904522613067</v>
      </c>
      <c r="CQ82" s="4">
        <f t="shared" ref="CQ82:CQ101" si="163">$BW82*W82</f>
        <v>3.2727272727272729</v>
      </c>
      <c r="CR82" s="4">
        <f t="shared" ref="CR82:CR101" si="164">$BW82*X82</f>
        <v>2.9875518672199171</v>
      </c>
      <c r="CS82" s="4">
        <f t="shared" ref="CS82:CS101" si="165">$BW82*Y82</f>
        <v>2.7480916030534353</v>
      </c>
      <c r="CT82" s="4">
        <f t="shared" ref="CT82:CT101" si="166">$BW82*Z82</f>
        <v>2.5441696113074208</v>
      </c>
      <c r="CU82" s="4">
        <f t="shared" ref="CU82:CU101" si="167">$BW82*AA82</f>
        <v>2.3684210526315792</v>
      </c>
      <c r="CV82" s="4">
        <f t="shared" ref="CV82:CV101" si="168">$BW82*AB82</f>
        <v>2.2153846153846155</v>
      </c>
      <c r="CW82" s="134">
        <f t="shared" ref="CW82:CW101" si="169">$BW82*AC82</f>
        <v>2.0809248554913298</v>
      </c>
      <c r="CX82" s="134">
        <f t="shared" ref="CX82:CX101" si="170">$BW82*AD82</f>
        <v>1.9807427785419534</v>
      </c>
      <c r="CY82" s="134">
        <f t="shared" ref="CY82:CY101" si="171">$BW82*AE82</f>
        <v>1.9251336898395721</v>
      </c>
      <c r="CZ82" s="134">
        <f t="shared" ref="CZ82:CZ101" si="172">$BW82*AF82</f>
        <v>1.8725617685305589</v>
      </c>
      <c r="DA82" s="134">
        <f t="shared" ref="DA82:DA101" si="173">$BW82*AG82</f>
        <v>1.822784810126582</v>
      </c>
      <c r="DB82" s="28" t="s">
        <v>7</v>
      </c>
    </row>
    <row r="83" spans="4:106" x14ac:dyDescent="0.2">
      <c r="D83" s="28" t="s">
        <v>8</v>
      </c>
      <c r="E83" s="225">
        <f t="shared" ref="E83:H83" si="174">MAX(E54,E12)</f>
        <v>72</v>
      </c>
      <c r="F83" s="225">
        <f t="shared" si="174"/>
        <v>47.213114754098356</v>
      </c>
      <c r="G83" s="225">
        <f t="shared" si="174"/>
        <v>35.121951219512191</v>
      </c>
      <c r="H83" s="225">
        <f t="shared" si="174"/>
        <v>27.961165048543688</v>
      </c>
      <c r="I83" s="167">
        <f>MAX(I54,I12)</f>
        <v>23.2258064516129</v>
      </c>
      <c r="J83" s="225">
        <f>MAX(J54,J12)</f>
        <v>19.862068965517242</v>
      </c>
      <c r="K83" s="167">
        <f>MAX(K54,K12)</f>
        <v>17.349397590361445</v>
      </c>
      <c r="L83" s="225">
        <f>MAX(L54,L12)</f>
        <v>15.401069518716577</v>
      </c>
      <c r="M83" s="4">
        <f t="shared" ref="M83:AB83" si="175">MAX(M54,M12)</f>
        <v>13.846153846153847</v>
      </c>
      <c r="N83" s="4">
        <f t="shared" si="175"/>
        <v>11.520000000000001</v>
      </c>
      <c r="O83" s="4">
        <f t="shared" si="175"/>
        <v>9.8630136986301373</v>
      </c>
      <c r="P83" s="4">
        <f t="shared" si="175"/>
        <v>8.6227544910179645</v>
      </c>
      <c r="Q83" s="4">
        <f t="shared" si="175"/>
        <v>7.6595744680851068</v>
      </c>
      <c r="R83" s="4">
        <f t="shared" si="175"/>
        <v>6.2608695652173907</v>
      </c>
      <c r="S83" s="4">
        <f t="shared" si="175"/>
        <v>5.2941176470588234</v>
      </c>
      <c r="T83" s="4">
        <f t="shared" si="175"/>
        <v>4.5859872611464967</v>
      </c>
      <c r="U83" s="4">
        <f t="shared" si="175"/>
        <v>4.0449438202247192</v>
      </c>
      <c r="V83" s="4">
        <f t="shared" si="175"/>
        <v>3.6180904522613067</v>
      </c>
      <c r="W83" s="4">
        <f t="shared" si="175"/>
        <v>3.2727272727272729</v>
      </c>
      <c r="X83" s="4">
        <f t="shared" si="175"/>
        <v>2.9875518672199171</v>
      </c>
      <c r="Y83" s="4">
        <f t="shared" si="175"/>
        <v>2.7480916030534353</v>
      </c>
      <c r="Z83" s="4">
        <f t="shared" si="175"/>
        <v>2.5441696113074208</v>
      </c>
      <c r="AA83" s="4">
        <f t="shared" si="175"/>
        <v>2.3841059602649008</v>
      </c>
      <c r="AB83" s="4">
        <f t="shared" si="175"/>
        <v>2.3040000000000003</v>
      </c>
      <c r="AC83" s="134">
        <f>MAX(AC54,AC12)</f>
        <v>2.2291021671826625</v>
      </c>
      <c r="AD83" s="134">
        <f>MAX(AD54,AD12)</f>
        <v>2.158920539730135</v>
      </c>
      <c r="AE83" s="134">
        <f>MAX(AE54,AE12)</f>
        <v>2.0930232558139532</v>
      </c>
      <c r="AF83" s="134">
        <f>MAX(AF54,AF12)</f>
        <v>2.0310296191819464</v>
      </c>
      <c r="AG83" s="134">
        <f>MAX(AG54,AG12)</f>
        <v>1.9726027397260273</v>
      </c>
      <c r="AH83" s="28" t="s">
        <v>8</v>
      </c>
      <c r="AI83" s="4"/>
      <c r="AJ83" s="4"/>
      <c r="AK83" s="4"/>
      <c r="AL83" s="4"/>
      <c r="AM83" s="97">
        <v>1</v>
      </c>
      <c r="AN83" s="28" t="s">
        <v>8</v>
      </c>
      <c r="AO83" s="225">
        <f t="shared" si="122"/>
        <v>72</v>
      </c>
      <c r="AP83" s="225">
        <f t="shared" si="122"/>
        <v>47.213114754098356</v>
      </c>
      <c r="AQ83" s="225">
        <f t="shared" si="122"/>
        <v>35.121951219512191</v>
      </c>
      <c r="AR83" s="225">
        <f t="shared" si="122"/>
        <v>27.961165048543688</v>
      </c>
      <c r="AS83" s="167">
        <f t="shared" si="123"/>
        <v>23.2258064516129</v>
      </c>
      <c r="AT83" s="225">
        <f t="shared" si="124"/>
        <v>19.862068965517242</v>
      </c>
      <c r="AU83" s="167">
        <f t="shared" si="125"/>
        <v>17.349397590361445</v>
      </c>
      <c r="AV83" s="225">
        <f t="shared" si="126"/>
        <v>15.401069518716577</v>
      </c>
      <c r="AW83" s="4">
        <f t="shared" si="127"/>
        <v>13.846153846153847</v>
      </c>
      <c r="AX83" s="4">
        <f t="shared" si="128"/>
        <v>11.520000000000001</v>
      </c>
      <c r="AY83" s="4">
        <f t="shared" si="129"/>
        <v>9.8630136986301373</v>
      </c>
      <c r="AZ83" s="4">
        <f t="shared" si="130"/>
        <v>8.6227544910179645</v>
      </c>
      <c r="BA83" s="4">
        <f t="shared" si="131"/>
        <v>7.6595744680851068</v>
      </c>
      <c r="BB83" s="4">
        <f t="shared" si="132"/>
        <v>6.2608695652173907</v>
      </c>
      <c r="BC83" s="4">
        <f t="shared" si="133"/>
        <v>5.2941176470588234</v>
      </c>
      <c r="BD83" s="4">
        <f t="shared" si="134"/>
        <v>4.5859872611464967</v>
      </c>
      <c r="BE83" s="4">
        <f t="shared" si="135"/>
        <v>4.0449438202247192</v>
      </c>
      <c r="BF83" s="4">
        <f t="shared" si="136"/>
        <v>3.6180904522613067</v>
      </c>
      <c r="BG83" s="4">
        <f t="shared" si="137"/>
        <v>3.2727272727272729</v>
      </c>
      <c r="BH83" s="4">
        <f t="shared" si="138"/>
        <v>2.9875518672199171</v>
      </c>
      <c r="BI83" s="4">
        <f t="shared" si="139"/>
        <v>2.7480916030534353</v>
      </c>
      <c r="BJ83" s="4">
        <f t="shared" si="140"/>
        <v>2.5441696113074208</v>
      </c>
      <c r="BK83" s="4">
        <f t="shared" si="141"/>
        <v>2.3841059602649008</v>
      </c>
      <c r="BL83" s="4">
        <f t="shared" si="142"/>
        <v>2.3040000000000003</v>
      </c>
      <c r="BM83" s="134">
        <f t="shared" si="143"/>
        <v>2.2291021671826625</v>
      </c>
      <c r="BN83" s="134">
        <f t="shared" si="144"/>
        <v>2.158920539730135</v>
      </c>
      <c r="BO83" s="134">
        <f t="shared" si="145"/>
        <v>2.0930232558139532</v>
      </c>
      <c r="BP83" s="134">
        <f t="shared" si="146"/>
        <v>2.0310296191819464</v>
      </c>
      <c r="BQ83" s="134">
        <f t="shared" si="147"/>
        <v>1.9726027397260273</v>
      </c>
      <c r="BR83" s="28" t="s">
        <v>8</v>
      </c>
      <c r="BW83" s="97">
        <v>1</v>
      </c>
      <c r="BX83" s="28" t="s">
        <v>8</v>
      </c>
      <c r="BY83" s="225">
        <f t="shared" si="148"/>
        <v>72</v>
      </c>
      <c r="BZ83" s="225">
        <f t="shared" si="148"/>
        <v>47.213114754098356</v>
      </c>
      <c r="CA83" s="225">
        <f t="shared" si="148"/>
        <v>35.121951219512191</v>
      </c>
      <c r="CB83" s="225">
        <f t="shared" si="148"/>
        <v>27.961165048543688</v>
      </c>
      <c r="CC83" s="167">
        <f t="shared" si="149"/>
        <v>23.2258064516129</v>
      </c>
      <c r="CD83" s="225">
        <f t="shared" si="150"/>
        <v>19.862068965517242</v>
      </c>
      <c r="CE83" s="167">
        <f t="shared" si="151"/>
        <v>17.349397590361445</v>
      </c>
      <c r="CF83" s="225">
        <f t="shared" si="152"/>
        <v>15.401069518716577</v>
      </c>
      <c r="CG83" s="4">
        <f t="shared" si="153"/>
        <v>13.846153846153847</v>
      </c>
      <c r="CH83" s="4">
        <f t="shared" si="154"/>
        <v>11.520000000000001</v>
      </c>
      <c r="CI83" s="4">
        <f t="shared" si="155"/>
        <v>9.8630136986301373</v>
      </c>
      <c r="CJ83" s="4">
        <f t="shared" si="156"/>
        <v>8.6227544910179645</v>
      </c>
      <c r="CK83" s="4">
        <f t="shared" si="157"/>
        <v>7.6595744680851068</v>
      </c>
      <c r="CL83" s="4">
        <f t="shared" si="158"/>
        <v>6.2608695652173907</v>
      </c>
      <c r="CM83" s="4">
        <f t="shared" si="159"/>
        <v>5.2941176470588234</v>
      </c>
      <c r="CN83" s="4">
        <f t="shared" si="160"/>
        <v>4.5859872611464967</v>
      </c>
      <c r="CO83" s="4">
        <f t="shared" si="161"/>
        <v>4.0449438202247192</v>
      </c>
      <c r="CP83" s="4">
        <f t="shared" si="162"/>
        <v>3.6180904522613067</v>
      </c>
      <c r="CQ83" s="4">
        <f t="shared" si="163"/>
        <v>3.2727272727272729</v>
      </c>
      <c r="CR83" s="4">
        <f t="shared" si="164"/>
        <v>2.9875518672199171</v>
      </c>
      <c r="CS83" s="4">
        <f t="shared" si="165"/>
        <v>2.7480916030534353</v>
      </c>
      <c r="CT83" s="4">
        <f t="shared" si="166"/>
        <v>2.5441696113074208</v>
      </c>
      <c r="CU83" s="4">
        <f t="shared" si="167"/>
        <v>2.3841059602649008</v>
      </c>
      <c r="CV83" s="4">
        <f t="shared" si="168"/>
        <v>2.3040000000000003</v>
      </c>
      <c r="CW83" s="134">
        <f t="shared" si="169"/>
        <v>2.2291021671826625</v>
      </c>
      <c r="CX83" s="134">
        <f t="shared" si="170"/>
        <v>2.158920539730135</v>
      </c>
      <c r="CY83" s="134">
        <f t="shared" si="171"/>
        <v>2.0930232558139532</v>
      </c>
      <c r="CZ83" s="134">
        <f t="shared" si="172"/>
        <v>2.0310296191819464</v>
      </c>
      <c r="DA83" s="134">
        <f t="shared" si="173"/>
        <v>1.9726027397260273</v>
      </c>
      <c r="DB83" s="28" t="s">
        <v>8</v>
      </c>
    </row>
    <row r="84" spans="4:106" x14ac:dyDescent="0.2">
      <c r="D84" s="28" t="s">
        <v>9</v>
      </c>
      <c r="E84" s="225">
        <f t="shared" ref="E84:H84" si="176">MAX(E55,E12)</f>
        <v>72</v>
      </c>
      <c r="F84" s="225">
        <f t="shared" si="176"/>
        <v>47.213114754098356</v>
      </c>
      <c r="G84" s="225">
        <f t="shared" si="176"/>
        <v>35.121951219512191</v>
      </c>
      <c r="H84" s="225">
        <f t="shared" si="176"/>
        <v>27.961165048543688</v>
      </c>
      <c r="I84" s="167">
        <f>MAX(I55,I12)</f>
        <v>23.2258064516129</v>
      </c>
      <c r="J84" s="225">
        <f>MAX(J55,J12)</f>
        <v>19.862068965517242</v>
      </c>
      <c r="K84" s="167">
        <f>MAX(K55,K12)</f>
        <v>17.349397590361445</v>
      </c>
      <c r="L84" s="225">
        <f>MAX(L55,L12)</f>
        <v>15.401069518716577</v>
      </c>
      <c r="M84" s="4">
        <f t="shared" ref="M84:AB84" si="177">MAX(M55,M12)</f>
        <v>13.846153846153847</v>
      </c>
      <c r="N84" s="4">
        <f t="shared" si="177"/>
        <v>11.520000000000001</v>
      </c>
      <c r="O84" s="4">
        <f t="shared" si="177"/>
        <v>9.8630136986301373</v>
      </c>
      <c r="P84" s="4">
        <f t="shared" si="177"/>
        <v>8.6227544910179645</v>
      </c>
      <c r="Q84" s="4">
        <f t="shared" si="177"/>
        <v>7.6595744680851068</v>
      </c>
      <c r="R84" s="4">
        <f t="shared" si="177"/>
        <v>6.2608695652173907</v>
      </c>
      <c r="S84" s="4">
        <f t="shared" si="177"/>
        <v>5.2941176470588234</v>
      </c>
      <c r="T84" s="4">
        <f t="shared" si="177"/>
        <v>4.5859872611464967</v>
      </c>
      <c r="U84" s="4">
        <f t="shared" si="177"/>
        <v>4.0449438202247192</v>
      </c>
      <c r="V84" s="4">
        <f t="shared" si="177"/>
        <v>3.6180904522613067</v>
      </c>
      <c r="W84" s="4">
        <f t="shared" si="177"/>
        <v>3.2727272727272729</v>
      </c>
      <c r="X84" s="4">
        <f t="shared" si="177"/>
        <v>2.9937629937629939</v>
      </c>
      <c r="Y84" s="4">
        <f t="shared" si="177"/>
        <v>2.8685258964143427</v>
      </c>
      <c r="Z84" s="4">
        <f t="shared" si="177"/>
        <v>2.7533460803059278</v>
      </c>
      <c r="AA84" s="4">
        <f t="shared" si="177"/>
        <v>2.6470588235294121</v>
      </c>
      <c r="AB84" s="4">
        <f t="shared" si="177"/>
        <v>2.5486725663716818</v>
      </c>
      <c r="AC84" s="134">
        <f>MAX(AC55,AC12)</f>
        <v>2.4573378839590445</v>
      </c>
      <c r="AD84" s="134">
        <f>MAX(AD55,AD12)</f>
        <v>2.3723228995057664</v>
      </c>
      <c r="AE84" s="134">
        <f>MAX(AE55,AE12)</f>
        <v>2.2929936305732483</v>
      </c>
      <c r="AF84" s="134">
        <f>MAX(AF55,AF12)</f>
        <v>2.2187981510015407</v>
      </c>
      <c r="AG84" s="134">
        <f>MAX(AG55,AG12)</f>
        <v>2.1492537313432836</v>
      </c>
      <c r="AH84" s="28" t="s">
        <v>9</v>
      </c>
      <c r="AI84" s="4"/>
      <c r="AJ84" s="4"/>
      <c r="AK84" s="4"/>
      <c r="AL84" s="4"/>
      <c r="AM84" s="97">
        <f>59/60</f>
        <v>0.98333333333333328</v>
      </c>
      <c r="AN84" s="28" t="s">
        <v>9</v>
      </c>
      <c r="AO84" s="225">
        <f t="shared" si="122"/>
        <v>70.8</v>
      </c>
      <c r="AP84" s="225">
        <f t="shared" si="122"/>
        <v>46.426229508196712</v>
      </c>
      <c r="AQ84" s="225">
        <f t="shared" si="122"/>
        <v>34.536585365853654</v>
      </c>
      <c r="AR84" s="225">
        <f t="shared" si="122"/>
        <v>27.49514563106796</v>
      </c>
      <c r="AS84" s="167">
        <f t="shared" si="123"/>
        <v>22.838709677419352</v>
      </c>
      <c r="AT84" s="225">
        <f t="shared" si="124"/>
        <v>19.531034482758621</v>
      </c>
      <c r="AU84" s="167">
        <f t="shared" si="125"/>
        <v>17.060240963855421</v>
      </c>
      <c r="AV84" s="225">
        <f t="shared" si="126"/>
        <v>15.144385026737966</v>
      </c>
      <c r="AW84" s="4">
        <f t="shared" si="127"/>
        <v>13.615384615384615</v>
      </c>
      <c r="AX84" s="4">
        <f t="shared" si="128"/>
        <v>11.328000000000001</v>
      </c>
      <c r="AY84" s="4">
        <f t="shared" si="129"/>
        <v>9.6986301369863011</v>
      </c>
      <c r="AZ84" s="4">
        <f t="shared" si="130"/>
        <v>8.4790419161676649</v>
      </c>
      <c r="BA84" s="4">
        <f t="shared" si="131"/>
        <v>7.5319148936170217</v>
      </c>
      <c r="BB84" s="4">
        <f t="shared" si="132"/>
        <v>6.1565217391304339</v>
      </c>
      <c r="BC84" s="4">
        <f t="shared" si="133"/>
        <v>5.2058823529411757</v>
      </c>
      <c r="BD84" s="4">
        <f t="shared" si="134"/>
        <v>4.5095541401273884</v>
      </c>
      <c r="BE84" s="4">
        <f t="shared" si="135"/>
        <v>3.9775280898876404</v>
      </c>
      <c r="BF84" s="4">
        <f t="shared" si="136"/>
        <v>3.557788944723618</v>
      </c>
      <c r="BG84" s="4">
        <f t="shared" si="137"/>
        <v>3.2181818181818183</v>
      </c>
      <c r="BH84" s="4">
        <f t="shared" si="138"/>
        <v>2.943866943866944</v>
      </c>
      <c r="BI84" s="4">
        <f t="shared" si="139"/>
        <v>2.8207171314741037</v>
      </c>
      <c r="BJ84" s="4">
        <f t="shared" si="140"/>
        <v>2.7074569789674956</v>
      </c>
      <c r="BK84" s="4">
        <f t="shared" si="141"/>
        <v>2.6029411764705883</v>
      </c>
      <c r="BL84" s="4">
        <f t="shared" si="142"/>
        <v>2.5061946902654868</v>
      </c>
      <c r="BM84" s="134">
        <f t="shared" si="143"/>
        <v>2.4163822525597269</v>
      </c>
      <c r="BN84" s="134">
        <f t="shared" si="144"/>
        <v>2.3327841845140034</v>
      </c>
      <c r="BO84" s="134">
        <f t="shared" si="145"/>
        <v>2.2547770700636942</v>
      </c>
      <c r="BP84" s="134">
        <f t="shared" si="146"/>
        <v>2.1818181818181817</v>
      </c>
      <c r="BQ84" s="134">
        <f t="shared" si="147"/>
        <v>2.1134328358208956</v>
      </c>
      <c r="BR84" s="28" t="s">
        <v>9</v>
      </c>
      <c r="BW84" s="97">
        <f>57/60</f>
        <v>0.95</v>
      </c>
      <c r="BX84" s="28" t="s">
        <v>9</v>
      </c>
      <c r="BY84" s="225">
        <f t="shared" si="148"/>
        <v>68.399999999999991</v>
      </c>
      <c r="BZ84" s="225">
        <f t="shared" si="148"/>
        <v>44.852459016393439</v>
      </c>
      <c r="CA84" s="225">
        <f t="shared" si="148"/>
        <v>33.365853658536579</v>
      </c>
      <c r="CB84" s="225">
        <f t="shared" si="148"/>
        <v>26.563106796116504</v>
      </c>
      <c r="CC84" s="167">
        <f t="shared" si="149"/>
        <v>22.064516129032253</v>
      </c>
      <c r="CD84" s="225">
        <f t="shared" si="150"/>
        <v>18.868965517241378</v>
      </c>
      <c r="CE84" s="167">
        <f t="shared" si="151"/>
        <v>16.481927710843372</v>
      </c>
      <c r="CF84" s="225">
        <f t="shared" si="152"/>
        <v>14.631016042780747</v>
      </c>
      <c r="CG84" s="4">
        <f t="shared" si="153"/>
        <v>13.153846153846153</v>
      </c>
      <c r="CH84" s="4">
        <f t="shared" si="154"/>
        <v>10.944000000000001</v>
      </c>
      <c r="CI84" s="4">
        <f t="shared" si="155"/>
        <v>9.3698630136986303</v>
      </c>
      <c r="CJ84" s="4">
        <f t="shared" si="156"/>
        <v>8.1916167664670656</v>
      </c>
      <c r="CK84" s="4">
        <f t="shared" si="157"/>
        <v>7.2765957446808507</v>
      </c>
      <c r="CL84" s="4">
        <f t="shared" si="158"/>
        <v>5.9478260869565212</v>
      </c>
      <c r="CM84" s="4">
        <f t="shared" si="159"/>
        <v>5.0294117647058822</v>
      </c>
      <c r="CN84" s="4">
        <f t="shared" si="160"/>
        <v>4.3566878980891719</v>
      </c>
      <c r="CO84" s="4">
        <f t="shared" si="161"/>
        <v>3.8426966292134832</v>
      </c>
      <c r="CP84" s="4">
        <f t="shared" si="162"/>
        <v>3.437185929648241</v>
      </c>
      <c r="CQ84" s="4">
        <f t="shared" si="163"/>
        <v>3.1090909090909093</v>
      </c>
      <c r="CR84" s="4">
        <f t="shared" si="164"/>
        <v>2.8440748440748442</v>
      </c>
      <c r="CS84" s="4">
        <f t="shared" si="165"/>
        <v>2.7250996015936253</v>
      </c>
      <c r="CT84" s="4">
        <f t="shared" si="166"/>
        <v>2.6156787762906313</v>
      </c>
      <c r="CU84" s="4">
        <f t="shared" si="167"/>
        <v>2.5147058823529416</v>
      </c>
      <c r="CV84" s="4">
        <f t="shared" si="168"/>
        <v>2.4212389380530976</v>
      </c>
      <c r="CW84" s="134">
        <f t="shared" si="169"/>
        <v>2.3344709897610922</v>
      </c>
      <c r="CX84" s="134">
        <f t="shared" si="170"/>
        <v>2.2537067545304779</v>
      </c>
      <c r="CY84" s="134">
        <f t="shared" si="171"/>
        <v>2.1783439490445859</v>
      </c>
      <c r="CZ84" s="134">
        <f t="shared" si="172"/>
        <v>2.1078582434514637</v>
      </c>
      <c r="DA84" s="134">
        <f t="shared" si="173"/>
        <v>2.0417910447761192</v>
      </c>
      <c r="DB84" s="28" t="s">
        <v>9</v>
      </c>
    </row>
    <row r="85" spans="4:106" x14ac:dyDescent="0.2">
      <c r="D85" s="28" t="s">
        <v>13</v>
      </c>
      <c r="E85" s="225">
        <f t="shared" ref="E85:H85" si="178">MAX(E56,E12)</f>
        <v>72</v>
      </c>
      <c r="F85" s="225">
        <f t="shared" si="178"/>
        <v>47.213114754098356</v>
      </c>
      <c r="G85" s="225">
        <f t="shared" si="178"/>
        <v>35.121951219512191</v>
      </c>
      <c r="H85" s="225">
        <f t="shared" si="178"/>
        <v>27.961165048543688</v>
      </c>
      <c r="I85" s="167">
        <f>MAX(I56,I12)</f>
        <v>23.2258064516129</v>
      </c>
      <c r="J85" s="225">
        <f>MAX(J56,J12)</f>
        <v>19.862068965517242</v>
      </c>
      <c r="K85" s="167">
        <f>MAX(K56,K12)</f>
        <v>17.349397590361445</v>
      </c>
      <c r="L85" s="225">
        <f>MAX(L56,L12)</f>
        <v>15.401069518716577</v>
      </c>
      <c r="M85" s="4">
        <f t="shared" ref="M85:AB85" si="179">MAX(M56,M12)</f>
        <v>13.846153846153847</v>
      </c>
      <c r="N85" s="4">
        <f t="shared" si="179"/>
        <v>11.520000000000001</v>
      </c>
      <c r="O85" s="4">
        <f t="shared" si="179"/>
        <v>9.8630136986301373</v>
      </c>
      <c r="P85" s="4">
        <f t="shared" si="179"/>
        <v>8.6227544910179645</v>
      </c>
      <c r="Q85" s="4">
        <f t="shared" si="179"/>
        <v>7.6595744680851068</v>
      </c>
      <c r="R85" s="4">
        <f t="shared" si="179"/>
        <v>6.2608695652173907</v>
      </c>
      <c r="S85" s="4">
        <f t="shared" si="179"/>
        <v>5.2941176470588234</v>
      </c>
      <c r="T85" s="4">
        <f t="shared" si="179"/>
        <v>4.5859872611464967</v>
      </c>
      <c r="U85" s="4">
        <f t="shared" si="179"/>
        <v>4.1618497109826587</v>
      </c>
      <c r="V85" s="4">
        <f t="shared" si="179"/>
        <v>3.9237057220708449</v>
      </c>
      <c r="W85" s="4">
        <f t="shared" si="179"/>
        <v>3.7113402061855676</v>
      </c>
      <c r="X85" s="4">
        <f t="shared" si="179"/>
        <v>3.5207823960880202</v>
      </c>
      <c r="Y85" s="4">
        <f t="shared" si="179"/>
        <v>3.3488372093023262</v>
      </c>
      <c r="Z85" s="4">
        <f t="shared" si="179"/>
        <v>3.1929046563192909</v>
      </c>
      <c r="AA85" s="4">
        <f t="shared" si="179"/>
        <v>3.050847457627119</v>
      </c>
      <c r="AB85" s="4">
        <f t="shared" si="179"/>
        <v>2.9208924949290065</v>
      </c>
      <c r="AC85" s="134">
        <f>MAX(AC56,AC12)</f>
        <v>2.8015564202334633</v>
      </c>
      <c r="AD85" s="134">
        <f>MAX(AD56,AD12)</f>
        <v>2.6915887850467293</v>
      </c>
      <c r="AE85" s="134">
        <f>MAX(AE56,AE12)</f>
        <v>2.5899280575539567</v>
      </c>
      <c r="AF85" s="134">
        <f>MAX(AF56,AF12)</f>
        <v>2.4956672443674175</v>
      </c>
      <c r="AG85" s="134">
        <f>MAX(AG56,AG12)</f>
        <v>2.4080267558528425</v>
      </c>
      <c r="AH85" s="28" t="s">
        <v>13</v>
      </c>
      <c r="AI85" s="4"/>
      <c r="AJ85" s="4"/>
      <c r="AK85" s="4"/>
      <c r="AL85" s="4"/>
      <c r="AM85" s="97">
        <f>54/60</f>
        <v>0.9</v>
      </c>
      <c r="AN85" s="28" t="s">
        <v>13</v>
      </c>
      <c r="AO85" s="225">
        <f t="shared" si="122"/>
        <v>64.8</v>
      </c>
      <c r="AP85" s="225">
        <f t="shared" si="122"/>
        <v>42.491803278688522</v>
      </c>
      <c r="AQ85" s="225">
        <f t="shared" si="122"/>
        <v>31.609756097560972</v>
      </c>
      <c r="AR85" s="225">
        <f t="shared" si="122"/>
        <v>25.16504854368932</v>
      </c>
      <c r="AS85" s="167">
        <f t="shared" si="123"/>
        <v>20.903225806451612</v>
      </c>
      <c r="AT85" s="225">
        <f t="shared" si="124"/>
        <v>17.875862068965517</v>
      </c>
      <c r="AU85" s="167">
        <f t="shared" si="125"/>
        <v>15.6144578313253</v>
      </c>
      <c r="AV85" s="225">
        <f t="shared" si="126"/>
        <v>13.86096256684492</v>
      </c>
      <c r="AW85" s="4">
        <f t="shared" si="127"/>
        <v>12.461538461538462</v>
      </c>
      <c r="AX85" s="4">
        <f t="shared" si="128"/>
        <v>10.368000000000002</v>
      </c>
      <c r="AY85" s="4">
        <f t="shared" si="129"/>
        <v>8.8767123287671232</v>
      </c>
      <c r="AZ85" s="4">
        <f t="shared" si="130"/>
        <v>7.7604790419161684</v>
      </c>
      <c r="BA85" s="4">
        <f t="shared" si="131"/>
        <v>6.8936170212765964</v>
      </c>
      <c r="BB85" s="4">
        <f t="shared" si="132"/>
        <v>5.6347826086956516</v>
      </c>
      <c r="BC85" s="4">
        <f t="shared" si="133"/>
        <v>4.7647058823529411</v>
      </c>
      <c r="BD85" s="4">
        <f t="shared" si="134"/>
        <v>4.1273885350318471</v>
      </c>
      <c r="BE85" s="4">
        <f t="shared" si="135"/>
        <v>3.745664739884393</v>
      </c>
      <c r="BF85" s="4">
        <f t="shared" si="136"/>
        <v>3.5313351498637604</v>
      </c>
      <c r="BG85" s="4">
        <f t="shared" si="137"/>
        <v>3.3402061855670109</v>
      </c>
      <c r="BH85" s="4">
        <f t="shared" si="138"/>
        <v>3.1687041564792184</v>
      </c>
      <c r="BI85" s="4">
        <f t="shared" si="139"/>
        <v>3.0139534883720938</v>
      </c>
      <c r="BJ85" s="4">
        <f t="shared" si="140"/>
        <v>2.8736141906873618</v>
      </c>
      <c r="BK85" s="4">
        <f t="shared" si="141"/>
        <v>2.745762711864407</v>
      </c>
      <c r="BL85" s="4">
        <f t="shared" si="142"/>
        <v>2.6288032454361061</v>
      </c>
      <c r="BM85" s="134">
        <f t="shared" si="143"/>
        <v>2.5214007782101171</v>
      </c>
      <c r="BN85" s="134">
        <f t="shared" si="144"/>
        <v>2.4224299065420563</v>
      </c>
      <c r="BO85" s="134">
        <f t="shared" si="145"/>
        <v>2.3309352517985613</v>
      </c>
      <c r="BP85" s="134">
        <f t="shared" si="146"/>
        <v>2.2461005199306756</v>
      </c>
      <c r="BQ85" s="134">
        <f t="shared" si="147"/>
        <v>2.1672240802675584</v>
      </c>
      <c r="BR85" s="28" t="s">
        <v>13</v>
      </c>
      <c r="BW85" s="97">
        <f>49/60</f>
        <v>0.81666666666666665</v>
      </c>
      <c r="BX85" s="28" t="s">
        <v>13</v>
      </c>
      <c r="BY85" s="225">
        <f t="shared" si="148"/>
        <v>58.8</v>
      </c>
      <c r="BZ85" s="225">
        <f t="shared" si="148"/>
        <v>38.557377049180324</v>
      </c>
      <c r="CA85" s="225">
        <f t="shared" si="148"/>
        <v>28.68292682926829</v>
      </c>
      <c r="CB85" s="225">
        <f t="shared" si="148"/>
        <v>22.834951456310677</v>
      </c>
      <c r="CC85" s="167">
        <f t="shared" si="149"/>
        <v>18.967741935483868</v>
      </c>
      <c r="CD85" s="225">
        <f t="shared" si="150"/>
        <v>16.220689655172414</v>
      </c>
      <c r="CE85" s="167">
        <f t="shared" si="151"/>
        <v>14.168674698795179</v>
      </c>
      <c r="CF85" s="225">
        <f t="shared" si="152"/>
        <v>12.57754010695187</v>
      </c>
      <c r="CG85" s="4">
        <f t="shared" si="153"/>
        <v>11.307692307692308</v>
      </c>
      <c r="CH85" s="4">
        <f t="shared" si="154"/>
        <v>9.4080000000000013</v>
      </c>
      <c r="CI85" s="4">
        <f t="shared" si="155"/>
        <v>8.0547945205479454</v>
      </c>
      <c r="CJ85" s="4">
        <f t="shared" si="156"/>
        <v>7.0419161676646711</v>
      </c>
      <c r="CK85" s="4">
        <f t="shared" si="157"/>
        <v>6.2553191489361701</v>
      </c>
      <c r="CL85" s="4">
        <f t="shared" si="158"/>
        <v>5.1130434782608694</v>
      </c>
      <c r="CM85" s="4">
        <f t="shared" si="159"/>
        <v>4.3235294117647056</v>
      </c>
      <c r="CN85" s="4">
        <f t="shared" si="160"/>
        <v>3.7452229299363053</v>
      </c>
      <c r="CO85" s="4">
        <f t="shared" si="161"/>
        <v>3.398843930635838</v>
      </c>
      <c r="CP85" s="4">
        <f t="shared" si="162"/>
        <v>3.2043596730245234</v>
      </c>
      <c r="CQ85" s="4">
        <f t="shared" si="163"/>
        <v>3.0309278350515467</v>
      </c>
      <c r="CR85" s="4">
        <f t="shared" si="164"/>
        <v>2.875305623471883</v>
      </c>
      <c r="CS85" s="4">
        <f t="shared" si="165"/>
        <v>2.7348837209302328</v>
      </c>
      <c r="CT85" s="4">
        <f t="shared" si="166"/>
        <v>2.6075388026607542</v>
      </c>
      <c r="CU85" s="4">
        <f t="shared" si="167"/>
        <v>2.4915254237288136</v>
      </c>
      <c r="CV85" s="4">
        <f t="shared" si="168"/>
        <v>2.3853955375253553</v>
      </c>
      <c r="CW85" s="134">
        <f t="shared" si="169"/>
        <v>2.2879377431906618</v>
      </c>
      <c r="CX85" s="134">
        <f t="shared" si="170"/>
        <v>2.1981308411214955</v>
      </c>
      <c r="CY85" s="134">
        <f t="shared" si="171"/>
        <v>2.1151079136690645</v>
      </c>
      <c r="CZ85" s="134">
        <f t="shared" si="172"/>
        <v>2.0381282495667241</v>
      </c>
      <c r="DA85" s="134">
        <f t="shared" si="173"/>
        <v>1.9665551839464881</v>
      </c>
      <c r="DB85" s="28" t="s">
        <v>13</v>
      </c>
    </row>
    <row r="86" spans="4:106" x14ac:dyDescent="0.2">
      <c r="D86" s="28" t="s">
        <v>14</v>
      </c>
      <c r="E86" s="225">
        <f t="shared" ref="E86:H86" si="180">MAX(E57,E12)</f>
        <v>72</v>
      </c>
      <c r="F86" s="225">
        <f t="shared" si="180"/>
        <v>47.213114754098356</v>
      </c>
      <c r="G86" s="225">
        <f t="shared" si="180"/>
        <v>35.121951219512191</v>
      </c>
      <c r="H86" s="225">
        <f t="shared" si="180"/>
        <v>27.961165048543688</v>
      </c>
      <c r="I86" s="167">
        <f>MAX(I57,I12)</f>
        <v>23.2258064516129</v>
      </c>
      <c r="J86" s="225">
        <f>MAX(J57,J12)</f>
        <v>19.862068965517242</v>
      </c>
      <c r="K86" s="167">
        <f>MAX(K57,K12)</f>
        <v>17.349397590361445</v>
      </c>
      <c r="L86" s="225">
        <f>MAX(L57,L12)</f>
        <v>15.401069518716577</v>
      </c>
      <c r="M86" s="4">
        <f t="shared" ref="M86:AB86" si="181">MAX(M57,M12)</f>
        <v>13.846153846153847</v>
      </c>
      <c r="N86" s="4">
        <f t="shared" si="181"/>
        <v>11.520000000000001</v>
      </c>
      <c r="O86" s="4">
        <f t="shared" si="181"/>
        <v>9.8630136986301373</v>
      </c>
      <c r="P86" s="4">
        <f t="shared" si="181"/>
        <v>8.6227544910179645</v>
      </c>
      <c r="Q86" s="4">
        <f t="shared" si="181"/>
        <v>7.6595744680851068</v>
      </c>
      <c r="R86" s="4">
        <f t="shared" si="181"/>
        <v>6.2608695652173907</v>
      </c>
      <c r="S86" s="4">
        <f t="shared" si="181"/>
        <v>5.3731343283582085</v>
      </c>
      <c r="T86" s="4">
        <f t="shared" si="181"/>
        <v>4.9826989619377153</v>
      </c>
      <c r="U86" s="4">
        <f>MAX(U57,U12)</f>
        <v>4.6451612903225801</v>
      </c>
      <c r="V86" s="4">
        <f t="shared" si="181"/>
        <v>4.3504531722054383</v>
      </c>
      <c r="W86" s="4">
        <f t="shared" si="181"/>
        <v>4.0909090909090908</v>
      </c>
      <c r="X86" s="4">
        <f t="shared" si="181"/>
        <v>3.86058981233244</v>
      </c>
      <c r="Y86" s="4">
        <f t="shared" si="181"/>
        <v>3.6548223350253815</v>
      </c>
      <c r="Z86" s="4">
        <f t="shared" si="181"/>
        <v>3.4698795180722897</v>
      </c>
      <c r="AA86" s="4">
        <f t="shared" si="181"/>
        <v>3.3027522935779823</v>
      </c>
      <c r="AB86" s="4">
        <f t="shared" si="181"/>
        <v>3.1509846827133483</v>
      </c>
      <c r="AC86" s="134">
        <f>MAX(AC57,AC12)</f>
        <v>3.0125523012552304</v>
      </c>
      <c r="AD86" s="134">
        <f>MAX(AD57,AD12)</f>
        <v>2.8857715430861726</v>
      </c>
      <c r="AE86" s="134">
        <f>MAX(AE57,AE12)</f>
        <v>2.7692307692307692</v>
      </c>
      <c r="AF86" s="134">
        <f>MAX(AF57,AF12)</f>
        <v>2.6617375231053604</v>
      </c>
      <c r="AG86" s="134">
        <f>MAX(AG57,AG12)</f>
        <v>2.5622775800711741</v>
      </c>
      <c r="AH86" s="28" t="s">
        <v>14</v>
      </c>
      <c r="AI86" s="4"/>
      <c r="AJ86" s="4"/>
      <c r="AK86" s="4"/>
      <c r="AL86" s="4"/>
      <c r="AM86" s="97">
        <f>52/60</f>
        <v>0.8666666666666667</v>
      </c>
      <c r="AN86" s="28" t="s">
        <v>14</v>
      </c>
      <c r="AO86" s="225">
        <f t="shared" si="122"/>
        <v>62.400000000000006</v>
      </c>
      <c r="AP86" s="225">
        <f t="shared" si="122"/>
        <v>40.918032786885242</v>
      </c>
      <c r="AQ86" s="225">
        <f t="shared" si="122"/>
        <v>30.439024390243901</v>
      </c>
      <c r="AR86" s="225">
        <f t="shared" si="122"/>
        <v>24.233009708737864</v>
      </c>
      <c r="AS86" s="167">
        <f t="shared" si="123"/>
        <v>20.129032258064516</v>
      </c>
      <c r="AT86" s="225">
        <f t="shared" si="124"/>
        <v>17.213793103448278</v>
      </c>
      <c r="AU86" s="167">
        <f t="shared" si="125"/>
        <v>15.036144578313253</v>
      </c>
      <c r="AV86" s="225">
        <f t="shared" si="126"/>
        <v>13.347593582887701</v>
      </c>
      <c r="AW86" s="4">
        <f t="shared" si="127"/>
        <v>12</v>
      </c>
      <c r="AX86" s="4">
        <f t="shared" si="128"/>
        <v>9.9840000000000018</v>
      </c>
      <c r="AY86" s="4">
        <f t="shared" si="129"/>
        <v>8.5479452054794525</v>
      </c>
      <c r="AZ86" s="4">
        <f t="shared" si="130"/>
        <v>7.4730538922155691</v>
      </c>
      <c r="BA86" s="4">
        <f t="shared" si="131"/>
        <v>6.6382978723404262</v>
      </c>
      <c r="BB86" s="4">
        <f t="shared" si="132"/>
        <v>5.4260869565217389</v>
      </c>
      <c r="BC86" s="4">
        <f t="shared" si="133"/>
        <v>4.6567164179104479</v>
      </c>
      <c r="BD86" s="4">
        <f t="shared" si="134"/>
        <v>4.3183391003460203</v>
      </c>
      <c r="BE86" s="4">
        <f t="shared" si="135"/>
        <v>4.0258064516129028</v>
      </c>
      <c r="BF86" s="4">
        <f t="shared" si="136"/>
        <v>3.7703927492447131</v>
      </c>
      <c r="BG86" s="4">
        <f t="shared" si="137"/>
        <v>3.5454545454545454</v>
      </c>
      <c r="BH86" s="4">
        <f t="shared" si="138"/>
        <v>3.3458445040214482</v>
      </c>
      <c r="BI86" s="4">
        <f t="shared" si="139"/>
        <v>3.1675126903553306</v>
      </c>
      <c r="BJ86" s="4">
        <f t="shared" si="140"/>
        <v>3.007228915662651</v>
      </c>
      <c r="BK86" s="4">
        <f t="shared" si="141"/>
        <v>2.862385321100918</v>
      </c>
      <c r="BL86" s="4">
        <f t="shared" si="142"/>
        <v>2.730853391684902</v>
      </c>
      <c r="BM86" s="134">
        <f t="shared" si="143"/>
        <v>2.6108786610878663</v>
      </c>
      <c r="BN86" s="134">
        <f t="shared" si="144"/>
        <v>2.5010020040080163</v>
      </c>
      <c r="BO86" s="134">
        <f t="shared" si="145"/>
        <v>2.4</v>
      </c>
      <c r="BP86" s="134">
        <f t="shared" si="146"/>
        <v>2.3068391866913123</v>
      </c>
      <c r="BQ86" s="134">
        <f t="shared" si="147"/>
        <v>2.2206405693950177</v>
      </c>
      <c r="BR86" s="28" t="s">
        <v>14</v>
      </c>
      <c r="BW86" s="97">
        <f>44/60</f>
        <v>0.73333333333333328</v>
      </c>
      <c r="BX86" s="28" t="s">
        <v>14</v>
      </c>
      <c r="BY86" s="225">
        <f t="shared" si="148"/>
        <v>52.8</v>
      </c>
      <c r="BZ86" s="225">
        <f t="shared" si="148"/>
        <v>34.622950819672127</v>
      </c>
      <c r="CA86" s="225">
        <f t="shared" si="148"/>
        <v>25.756097560975604</v>
      </c>
      <c r="CB86" s="225">
        <f t="shared" si="148"/>
        <v>20.504854368932037</v>
      </c>
      <c r="CC86" s="167">
        <f t="shared" si="149"/>
        <v>17.032258064516125</v>
      </c>
      <c r="CD86" s="225">
        <f t="shared" si="150"/>
        <v>14.565517241379309</v>
      </c>
      <c r="CE86" s="167">
        <f t="shared" si="151"/>
        <v>12.722891566265059</v>
      </c>
      <c r="CF86" s="225">
        <f t="shared" si="152"/>
        <v>11.294117647058822</v>
      </c>
      <c r="CG86" s="4">
        <f t="shared" si="153"/>
        <v>10.153846153846153</v>
      </c>
      <c r="CH86" s="4">
        <f t="shared" si="154"/>
        <v>8.4480000000000004</v>
      </c>
      <c r="CI86" s="4">
        <f t="shared" si="155"/>
        <v>7.2328767123287667</v>
      </c>
      <c r="CJ86" s="4">
        <f t="shared" si="156"/>
        <v>6.3233532934131738</v>
      </c>
      <c r="CK86" s="4">
        <f t="shared" si="157"/>
        <v>5.6170212765957448</v>
      </c>
      <c r="CL86" s="4">
        <f t="shared" si="158"/>
        <v>4.5913043478260862</v>
      </c>
      <c r="CM86" s="4">
        <f t="shared" si="159"/>
        <v>3.940298507462686</v>
      </c>
      <c r="CN86" s="4">
        <f t="shared" si="160"/>
        <v>3.6539792387543244</v>
      </c>
      <c r="CO86" s="4">
        <f t="shared" si="161"/>
        <v>3.4064516129032252</v>
      </c>
      <c r="CP86" s="4">
        <f t="shared" si="162"/>
        <v>3.190332326283988</v>
      </c>
      <c r="CQ86" s="4">
        <f t="shared" si="163"/>
        <v>2.9999999999999996</v>
      </c>
      <c r="CR86" s="4">
        <f t="shared" si="164"/>
        <v>2.8310991957104559</v>
      </c>
      <c r="CS86" s="4">
        <f t="shared" si="165"/>
        <v>2.6802030456852797</v>
      </c>
      <c r="CT86" s="4">
        <f t="shared" si="166"/>
        <v>2.5445783132530124</v>
      </c>
      <c r="CU86" s="4">
        <f t="shared" si="167"/>
        <v>2.4220183486238533</v>
      </c>
      <c r="CV86" s="4">
        <f t="shared" si="168"/>
        <v>2.3107221006564553</v>
      </c>
      <c r="CW86" s="134">
        <f t="shared" si="169"/>
        <v>2.2092050209205021</v>
      </c>
      <c r="CX86" s="134">
        <f t="shared" si="170"/>
        <v>2.1162324649298596</v>
      </c>
      <c r="CY86" s="134">
        <f t="shared" si="171"/>
        <v>2.0307692307692307</v>
      </c>
      <c r="CZ86" s="134">
        <f t="shared" si="172"/>
        <v>1.9519408502772642</v>
      </c>
      <c r="DA86" s="134">
        <f t="shared" si="173"/>
        <v>1.8790035587188609</v>
      </c>
      <c r="DB86" s="28" t="s">
        <v>14</v>
      </c>
    </row>
    <row r="87" spans="4:106" x14ac:dyDescent="0.2">
      <c r="D87" s="28" t="s">
        <v>15</v>
      </c>
      <c r="E87" s="225">
        <f t="shared" ref="E87:H87" si="182">MAX(E58,E13,E14)</f>
        <v>50.4</v>
      </c>
      <c r="F87" s="225">
        <f t="shared" si="182"/>
        <v>33.049180327868847</v>
      </c>
      <c r="G87" s="225">
        <f t="shared" si="182"/>
        <v>24.585365853658534</v>
      </c>
      <c r="H87" s="225">
        <f t="shared" si="182"/>
        <v>19.572815533980581</v>
      </c>
      <c r="I87" s="167">
        <f>MAX(I58,I13,I14)</f>
        <v>16.258064516129032</v>
      </c>
      <c r="J87" s="225">
        <f>MAX(J58,J13,J14)</f>
        <v>13.903448275862068</v>
      </c>
      <c r="K87" s="167">
        <f>MAX(K58,K13,K14)</f>
        <v>12.144578313253012</v>
      </c>
      <c r="L87" s="225">
        <f>MAX(L58,L13,L14)</f>
        <v>10.780748663101605</v>
      </c>
      <c r="M87" s="4">
        <f t="shared" ref="M87:AB87" si="183">MAX(M58,M13,M14)</f>
        <v>10.080000000000002</v>
      </c>
      <c r="N87" s="4">
        <f t="shared" si="183"/>
        <v>9.1221719457013588</v>
      </c>
      <c r="O87" s="4">
        <f t="shared" si="183"/>
        <v>8.3305785123966949</v>
      </c>
      <c r="P87" s="4">
        <f t="shared" si="183"/>
        <v>7.6653992395437269</v>
      </c>
      <c r="Q87" s="4">
        <f t="shared" si="183"/>
        <v>7.098591549295775</v>
      </c>
      <c r="R87" s="4">
        <f t="shared" si="183"/>
        <v>6.1840490797546011</v>
      </c>
      <c r="S87" s="4">
        <f t="shared" si="183"/>
        <v>5.4782608695652169</v>
      </c>
      <c r="T87" s="4">
        <f t="shared" si="183"/>
        <v>4.9170731707317064</v>
      </c>
      <c r="U87" s="4">
        <f t="shared" si="183"/>
        <v>4.4601769911504423</v>
      </c>
      <c r="V87" s="4">
        <f t="shared" si="183"/>
        <v>4.0809716599190287</v>
      </c>
      <c r="W87" s="4">
        <f t="shared" si="183"/>
        <v>3.7611940298507465</v>
      </c>
      <c r="X87" s="4">
        <f t="shared" si="183"/>
        <v>3.4919168591224024</v>
      </c>
      <c r="Y87" s="4">
        <f t="shared" si="183"/>
        <v>3.3303964757709257</v>
      </c>
      <c r="Z87" s="4">
        <f t="shared" si="183"/>
        <v>3.1831578947368424</v>
      </c>
      <c r="AA87" s="4">
        <f t="shared" si="183"/>
        <v>3.0483870967741939</v>
      </c>
      <c r="AB87" s="4">
        <f t="shared" si="183"/>
        <v>2.9245647969052229</v>
      </c>
      <c r="AC87" s="134">
        <f>MAX(AC58,AC13,AC14)</f>
        <v>2.8104089219330857</v>
      </c>
      <c r="AD87" s="134">
        <f>MAX(AD58,AD13,AD14)</f>
        <v>2.7048300536672634</v>
      </c>
      <c r="AE87" s="134">
        <f>MAX(AE58,AE13,AE14)</f>
        <v>2.6068965517241378</v>
      </c>
      <c r="AF87" s="134">
        <f>MAX(AF58,AF13,AF14)</f>
        <v>2.5158069883527454</v>
      </c>
      <c r="AG87" s="134">
        <f>MAX(AG58,AG13,AG14)</f>
        <v>2.430868167202572</v>
      </c>
      <c r="AH87" s="28" t="s">
        <v>15</v>
      </c>
      <c r="AI87" s="4"/>
      <c r="AJ87" s="4"/>
      <c r="AK87" s="4"/>
      <c r="AL87" s="4"/>
      <c r="AM87" s="97">
        <f>36/42</f>
        <v>0.8571428571428571</v>
      </c>
      <c r="AN87" s="28" t="s">
        <v>15</v>
      </c>
      <c r="AO87" s="225">
        <f t="shared" si="122"/>
        <v>43.199999999999996</v>
      </c>
      <c r="AP87" s="225">
        <f t="shared" si="122"/>
        <v>28.327868852459009</v>
      </c>
      <c r="AQ87" s="225">
        <f t="shared" si="122"/>
        <v>21.073170731707314</v>
      </c>
      <c r="AR87" s="225">
        <f t="shared" si="122"/>
        <v>16.77669902912621</v>
      </c>
      <c r="AS87" s="167">
        <f t="shared" si="123"/>
        <v>13.93548387096774</v>
      </c>
      <c r="AT87" s="225">
        <f t="shared" si="124"/>
        <v>11.917241379310344</v>
      </c>
      <c r="AU87" s="167">
        <f t="shared" si="125"/>
        <v>10.409638554216867</v>
      </c>
      <c r="AV87" s="225">
        <f t="shared" si="126"/>
        <v>9.2406417112299462</v>
      </c>
      <c r="AW87" s="4">
        <f t="shared" si="127"/>
        <v>8.64</v>
      </c>
      <c r="AX87" s="4">
        <f t="shared" si="128"/>
        <v>7.8190045248868785</v>
      </c>
      <c r="AY87" s="4">
        <f t="shared" si="129"/>
        <v>7.1404958677685952</v>
      </c>
      <c r="AZ87" s="4">
        <f t="shared" si="130"/>
        <v>6.5703422053231941</v>
      </c>
      <c r="BA87" s="4">
        <f t="shared" si="131"/>
        <v>6.084507042253521</v>
      </c>
      <c r="BB87" s="4">
        <f t="shared" si="132"/>
        <v>5.3006134969325149</v>
      </c>
      <c r="BC87" s="4">
        <f t="shared" si="133"/>
        <v>4.695652173913043</v>
      </c>
      <c r="BD87" s="4">
        <f t="shared" si="134"/>
        <v>4.2146341463414627</v>
      </c>
      <c r="BE87" s="4">
        <f t="shared" si="135"/>
        <v>3.8230088495575218</v>
      </c>
      <c r="BF87" s="4">
        <f t="shared" si="136"/>
        <v>3.4979757085020244</v>
      </c>
      <c r="BG87" s="4">
        <f t="shared" si="137"/>
        <v>3.2238805970149254</v>
      </c>
      <c r="BH87" s="4">
        <f t="shared" si="138"/>
        <v>2.9930715935334877</v>
      </c>
      <c r="BI87" s="4">
        <f t="shared" si="139"/>
        <v>2.8546255506607934</v>
      </c>
      <c r="BJ87" s="4">
        <f t="shared" si="140"/>
        <v>2.7284210526315791</v>
      </c>
      <c r="BK87" s="4">
        <f t="shared" si="141"/>
        <v>2.612903225806452</v>
      </c>
      <c r="BL87" s="4">
        <f t="shared" si="142"/>
        <v>2.5067698259187625</v>
      </c>
      <c r="BM87" s="134">
        <f t="shared" si="143"/>
        <v>2.4089219330855021</v>
      </c>
      <c r="BN87" s="134">
        <f t="shared" si="144"/>
        <v>2.3184257602862255</v>
      </c>
      <c r="BO87" s="134">
        <f t="shared" si="145"/>
        <v>2.2344827586206892</v>
      </c>
      <c r="BP87" s="134">
        <f t="shared" si="146"/>
        <v>2.1564059900166388</v>
      </c>
      <c r="BQ87" s="134">
        <f t="shared" si="147"/>
        <v>2.083601286173633</v>
      </c>
      <c r="BR87" s="28" t="s">
        <v>15</v>
      </c>
      <c r="BW87" s="97">
        <f>30/42</f>
        <v>0.7142857142857143</v>
      </c>
      <c r="BX87" s="28" t="s">
        <v>15</v>
      </c>
      <c r="BY87" s="225">
        <f t="shared" si="148"/>
        <v>36</v>
      </c>
      <c r="BZ87" s="225">
        <f t="shared" si="148"/>
        <v>23.606557377049178</v>
      </c>
      <c r="CA87" s="225">
        <f t="shared" si="148"/>
        <v>17.560975609756095</v>
      </c>
      <c r="CB87" s="225">
        <f t="shared" si="148"/>
        <v>13.980582524271844</v>
      </c>
      <c r="CC87" s="167">
        <f t="shared" si="149"/>
        <v>11.612903225806452</v>
      </c>
      <c r="CD87" s="225">
        <f t="shared" si="150"/>
        <v>9.931034482758621</v>
      </c>
      <c r="CE87" s="167">
        <f t="shared" si="151"/>
        <v>8.6746987951807224</v>
      </c>
      <c r="CF87" s="225">
        <f t="shared" si="152"/>
        <v>7.7005347593582893</v>
      </c>
      <c r="CG87" s="4">
        <f t="shared" si="153"/>
        <v>7.2000000000000011</v>
      </c>
      <c r="CH87" s="4">
        <f t="shared" si="154"/>
        <v>6.515837104072399</v>
      </c>
      <c r="CI87" s="4">
        <f t="shared" si="155"/>
        <v>5.9504132231404965</v>
      </c>
      <c r="CJ87" s="4">
        <f t="shared" si="156"/>
        <v>5.4752851711026622</v>
      </c>
      <c r="CK87" s="4">
        <f t="shared" si="157"/>
        <v>5.070422535211268</v>
      </c>
      <c r="CL87" s="4">
        <f t="shared" si="158"/>
        <v>4.4171779141104297</v>
      </c>
      <c r="CM87" s="4">
        <f t="shared" si="159"/>
        <v>3.9130434782608692</v>
      </c>
      <c r="CN87" s="4">
        <f t="shared" si="160"/>
        <v>3.5121951219512191</v>
      </c>
      <c r="CO87" s="4">
        <f t="shared" si="161"/>
        <v>3.1858407079646018</v>
      </c>
      <c r="CP87" s="4">
        <f t="shared" si="162"/>
        <v>2.9149797570850207</v>
      </c>
      <c r="CQ87" s="4">
        <f t="shared" si="163"/>
        <v>2.6865671641791047</v>
      </c>
      <c r="CR87" s="4">
        <f t="shared" si="164"/>
        <v>2.4942263279445731</v>
      </c>
      <c r="CS87" s="4">
        <f t="shared" si="165"/>
        <v>2.3788546255506611</v>
      </c>
      <c r="CT87" s="4">
        <f t="shared" si="166"/>
        <v>2.2736842105263162</v>
      </c>
      <c r="CU87" s="4">
        <f t="shared" si="167"/>
        <v>2.17741935483871</v>
      </c>
      <c r="CV87" s="4">
        <f t="shared" si="168"/>
        <v>2.0889748549323022</v>
      </c>
      <c r="CW87" s="134">
        <f t="shared" si="169"/>
        <v>2.0074349442379185</v>
      </c>
      <c r="CX87" s="134">
        <f t="shared" si="170"/>
        <v>1.9320214669051881</v>
      </c>
      <c r="CY87" s="134">
        <f t="shared" si="171"/>
        <v>1.8620689655172413</v>
      </c>
      <c r="CZ87" s="134">
        <f t="shared" si="172"/>
        <v>1.7970049916805324</v>
      </c>
      <c r="DA87" s="134">
        <f t="shared" si="173"/>
        <v>1.7363344051446943</v>
      </c>
      <c r="DB87" s="28" t="s">
        <v>15</v>
      </c>
    </row>
    <row r="88" spans="4:106" x14ac:dyDescent="0.2">
      <c r="D88" s="28" t="s">
        <v>16</v>
      </c>
      <c r="E88" s="225">
        <f t="shared" ref="E88:H88" si="184">MAX(E59,E15,E17,E16)</f>
        <v>55.199999999999996</v>
      </c>
      <c r="F88" s="225">
        <f t="shared" si="184"/>
        <v>36.196721311475407</v>
      </c>
      <c r="G88" s="225">
        <f t="shared" si="184"/>
        <v>26.926829268292682</v>
      </c>
      <c r="H88" s="225">
        <f t="shared" si="184"/>
        <v>21.436893203883493</v>
      </c>
      <c r="I88" s="167">
        <f>MAX(I59,I15,I17,I16)</f>
        <v>17.806451612903224</v>
      </c>
      <c r="J88" s="225">
        <f>MAX(J59,J15,J17,J16)</f>
        <v>15.22758620689655</v>
      </c>
      <c r="K88" s="167">
        <f>MAX(K59,K15,K17,K16)</f>
        <v>13.301204819277109</v>
      </c>
      <c r="L88" s="225">
        <f>MAX(L59,L15,L17,L16)</f>
        <v>11.807486631016042</v>
      </c>
      <c r="M88" s="4">
        <f t="shared" ref="M88:AB88" si="185">MAX(M59,M15,M17,M16)</f>
        <v>10.615384615384617</v>
      </c>
      <c r="N88" s="4">
        <f t="shared" si="185"/>
        <v>9.4763948497854091</v>
      </c>
      <c r="O88" s="4">
        <f t="shared" si="185"/>
        <v>8.6929133858267722</v>
      </c>
      <c r="P88" s="4">
        <f t="shared" si="185"/>
        <v>8.0290909090909093</v>
      </c>
      <c r="Q88" s="4">
        <f t="shared" si="185"/>
        <v>7.4594594594594605</v>
      </c>
      <c r="R88" s="4">
        <f t="shared" si="185"/>
        <v>6.5325443786982245</v>
      </c>
      <c r="S88" s="4">
        <f t="shared" si="185"/>
        <v>5.8105263157894731</v>
      </c>
      <c r="T88" s="4">
        <f t="shared" si="185"/>
        <v>5.2322274881516577</v>
      </c>
      <c r="U88" s="4">
        <f t="shared" si="185"/>
        <v>4.7586206896551717</v>
      </c>
      <c r="V88" s="4">
        <f t="shared" si="185"/>
        <v>4.3636363636363642</v>
      </c>
      <c r="W88" s="4">
        <f t="shared" si="185"/>
        <v>4.0291970802919712</v>
      </c>
      <c r="X88" s="4">
        <f t="shared" si="185"/>
        <v>3.7423728813559323</v>
      </c>
      <c r="Y88" s="4">
        <f t="shared" si="185"/>
        <v>3.4936708860759493</v>
      </c>
      <c r="Z88" s="4">
        <f t="shared" si="185"/>
        <v>3.275964391691395</v>
      </c>
      <c r="AA88" s="4">
        <f t="shared" si="185"/>
        <v>3.0837988826815645</v>
      </c>
      <c r="AB88" s="4">
        <f t="shared" si="185"/>
        <v>2.9129287598944593</v>
      </c>
      <c r="AC88" s="134">
        <f>MAX(AC59,AC15,AC17,AC16)</f>
        <v>2.7692307692307696</v>
      </c>
      <c r="AD88" s="134">
        <f>MAX(AD59,AD15,AD17,AD16)</f>
        <v>2.6752827140549273</v>
      </c>
      <c r="AE88" s="134">
        <f>MAX(AE59,AE15,AE17,AE16)</f>
        <v>2.5874999999999999</v>
      </c>
      <c r="AF88" s="134">
        <f>MAX(AF59,AF15,AF17,AF16)</f>
        <v>2.5052950075642966</v>
      </c>
      <c r="AG88" s="134">
        <f>MAX(AG59,AG15,AG17,AG16)</f>
        <v>2.4281524926686218</v>
      </c>
      <c r="AH88" s="28" t="s">
        <v>16</v>
      </c>
      <c r="AI88" s="4"/>
      <c r="AJ88" s="4"/>
      <c r="AK88" s="4"/>
      <c r="AL88" s="4"/>
      <c r="AM88" s="97">
        <f>38/46</f>
        <v>0.82608695652173914</v>
      </c>
      <c r="AN88" s="28" t="s">
        <v>16</v>
      </c>
      <c r="AO88" s="225">
        <f t="shared" si="122"/>
        <v>45.599999999999994</v>
      </c>
      <c r="AP88" s="225">
        <f t="shared" si="122"/>
        <v>29.901639344262293</v>
      </c>
      <c r="AQ88" s="225">
        <f t="shared" si="122"/>
        <v>22.243902439024389</v>
      </c>
      <c r="AR88" s="225">
        <f t="shared" si="122"/>
        <v>17.708737864077669</v>
      </c>
      <c r="AS88" s="167">
        <f t="shared" si="123"/>
        <v>14.709677419354838</v>
      </c>
      <c r="AT88" s="225">
        <f t="shared" si="124"/>
        <v>12.579310344827585</v>
      </c>
      <c r="AU88" s="167">
        <f t="shared" si="125"/>
        <v>10.987951807228916</v>
      </c>
      <c r="AV88" s="225">
        <f t="shared" si="126"/>
        <v>9.7540106951871657</v>
      </c>
      <c r="AW88" s="4">
        <f t="shared" si="127"/>
        <v>8.7692307692307701</v>
      </c>
      <c r="AX88" s="4">
        <f t="shared" si="128"/>
        <v>7.8283261802575117</v>
      </c>
      <c r="AY88" s="4">
        <f t="shared" si="129"/>
        <v>7.181102362204725</v>
      </c>
      <c r="AZ88" s="4">
        <f t="shared" si="130"/>
        <v>6.6327272727272728</v>
      </c>
      <c r="BA88" s="4">
        <f t="shared" si="131"/>
        <v>6.1621621621621632</v>
      </c>
      <c r="BB88" s="4">
        <f t="shared" si="132"/>
        <v>5.3964497041420119</v>
      </c>
      <c r="BC88" s="4">
        <f t="shared" si="133"/>
        <v>4.8</v>
      </c>
      <c r="BD88" s="4">
        <f t="shared" si="134"/>
        <v>4.322274881516587</v>
      </c>
      <c r="BE88" s="4">
        <f t="shared" si="135"/>
        <v>3.9310344827586201</v>
      </c>
      <c r="BF88" s="4">
        <f t="shared" si="136"/>
        <v>3.6047430830039531</v>
      </c>
      <c r="BG88" s="4">
        <f t="shared" si="137"/>
        <v>3.3284671532846719</v>
      </c>
      <c r="BH88" s="4">
        <f t="shared" si="138"/>
        <v>3.0915254237288137</v>
      </c>
      <c r="BI88" s="4">
        <f t="shared" si="139"/>
        <v>2.8860759493670884</v>
      </c>
      <c r="BJ88" s="4">
        <f t="shared" si="140"/>
        <v>2.7062314540059349</v>
      </c>
      <c r="BK88" s="4">
        <f t="shared" si="141"/>
        <v>2.5474860335195535</v>
      </c>
      <c r="BL88" s="4">
        <f t="shared" si="142"/>
        <v>2.4063324538258577</v>
      </c>
      <c r="BM88" s="134">
        <f t="shared" si="143"/>
        <v>2.2876254180602009</v>
      </c>
      <c r="BN88" s="134">
        <f t="shared" si="144"/>
        <v>2.2100161550888529</v>
      </c>
      <c r="BO88" s="134">
        <f t="shared" si="145"/>
        <v>2.1374999999999997</v>
      </c>
      <c r="BP88" s="134">
        <f t="shared" si="146"/>
        <v>2.0695915279878974</v>
      </c>
      <c r="BQ88" s="134">
        <f t="shared" si="147"/>
        <v>2.0058651026392962</v>
      </c>
      <c r="BR88" s="28" t="s">
        <v>16</v>
      </c>
      <c r="BW88" s="97">
        <f>31/46</f>
        <v>0.67391304347826086</v>
      </c>
      <c r="BX88" s="28" t="s">
        <v>16</v>
      </c>
      <c r="BY88" s="225">
        <f t="shared" si="148"/>
        <v>37.199999999999996</v>
      </c>
      <c r="BZ88" s="225">
        <f t="shared" si="148"/>
        <v>24.393442622950818</v>
      </c>
      <c r="CA88" s="225">
        <f t="shared" si="148"/>
        <v>18.146341463414632</v>
      </c>
      <c r="CB88" s="225">
        <f t="shared" si="148"/>
        <v>14.446601941747572</v>
      </c>
      <c r="CC88" s="167">
        <f t="shared" si="149"/>
        <v>11.999999999999998</v>
      </c>
      <c r="CD88" s="225">
        <f t="shared" si="150"/>
        <v>10.262068965517241</v>
      </c>
      <c r="CE88" s="167">
        <f t="shared" si="151"/>
        <v>8.9638554216867465</v>
      </c>
      <c r="CF88" s="225">
        <f t="shared" si="152"/>
        <v>7.9572192513368982</v>
      </c>
      <c r="CG88" s="4">
        <f t="shared" si="153"/>
        <v>7.1538461538461551</v>
      </c>
      <c r="CH88" s="4">
        <f t="shared" si="154"/>
        <v>6.386266094420602</v>
      </c>
      <c r="CI88" s="4">
        <f t="shared" si="155"/>
        <v>5.8582677165354333</v>
      </c>
      <c r="CJ88" s="4">
        <f t="shared" si="156"/>
        <v>5.4109090909090911</v>
      </c>
      <c r="CK88" s="4">
        <f t="shared" si="157"/>
        <v>5.0270270270270281</v>
      </c>
      <c r="CL88" s="4">
        <f t="shared" si="158"/>
        <v>4.4023668639053248</v>
      </c>
      <c r="CM88" s="4">
        <f t="shared" si="159"/>
        <v>3.9157894736842103</v>
      </c>
      <c r="CN88" s="4">
        <f t="shared" si="160"/>
        <v>3.5260663507108996</v>
      </c>
      <c r="CO88" s="4">
        <f t="shared" si="161"/>
        <v>3.2068965517241375</v>
      </c>
      <c r="CP88" s="4">
        <f t="shared" si="162"/>
        <v>2.9407114624505932</v>
      </c>
      <c r="CQ88" s="4">
        <f t="shared" si="163"/>
        <v>2.7153284671532849</v>
      </c>
      <c r="CR88" s="4">
        <f t="shared" si="164"/>
        <v>2.522033898305085</v>
      </c>
      <c r="CS88" s="4">
        <f t="shared" si="165"/>
        <v>2.3544303797468356</v>
      </c>
      <c r="CT88" s="4">
        <f t="shared" si="166"/>
        <v>2.2077151335311576</v>
      </c>
      <c r="CU88" s="4">
        <f t="shared" si="167"/>
        <v>2.0782122905027935</v>
      </c>
      <c r="CV88" s="4">
        <f t="shared" si="168"/>
        <v>1.9630606860158313</v>
      </c>
      <c r="CW88" s="134">
        <f t="shared" si="169"/>
        <v>1.8662207357859535</v>
      </c>
      <c r="CX88" s="134">
        <f t="shared" si="170"/>
        <v>1.8029079159935379</v>
      </c>
      <c r="CY88" s="134">
        <f t="shared" si="171"/>
        <v>1.7437499999999999</v>
      </c>
      <c r="CZ88" s="134">
        <f t="shared" si="172"/>
        <v>1.6883509833585477</v>
      </c>
      <c r="DA88" s="134">
        <f t="shared" si="173"/>
        <v>1.6363636363636365</v>
      </c>
      <c r="DB88" s="28" t="s">
        <v>16</v>
      </c>
    </row>
    <row r="89" spans="4:106" x14ac:dyDescent="0.2">
      <c r="D89" s="28" t="s">
        <v>17</v>
      </c>
      <c r="E89" s="225">
        <f t="shared" ref="E89:H89" si="186">MAX(E60,E19,E20,E18)</f>
        <v>40.799999999999997</v>
      </c>
      <c r="F89" s="225">
        <f t="shared" si="186"/>
        <v>26.754098360655735</v>
      </c>
      <c r="G89" s="225">
        <f t="shared" si="186"/>
        <v>19.902439024390244</v>
      </c>
      <c r="H89" s="225">
        <f t="shared" si="186"/>
        <v>15.844660194174756</v>
      </c>
      <c r="I89" s="167">
        <f>MAX(I60,I19,I20,I18)</f>
        <v>13.161290322580644</v>
      </c>
      <c r="J89" s="225">
        <f>MAX(J60,J19,J20,J18)</f>
        <v>11.255172413793103</v>
      </c>
      <c r="K89" s="167">
        <f>MAX(K60,K19,K20,K18)</f>
        <v>9.831325301204819</v>
      </c>
      <c r="L89" s="225">
        <f>MAX(L60,L19,L20,L18)</f>
        <v>8.7272727272727266</v>
      </c>
      <c r="M89" s="4">
        <f t="shared" ref="M89:AB89" si="187">MAX(M60,M19,M20,M18)</f>
        <v>7.8461538461538467</v>
      </c>
      <c r="N89" s="4">
        <f t="shared" si="187"/>
        <v>7.1788856304985345</v>
      </c>
      <c r="O89" s="4">
        <f t="shared" si="187"/>
        <v>6.7624309392265198</v>
      </c>
      <c r="P89" s="4">
        <f t="shared" si="187"/>
        <v>6.3916449086161888</v>
      </c>
      <c r="Q89" s="4">
        <f t="shared" si="187"/>
        <v>6.0594059405940595</v>
      </c>
      <c r="R89" s="4">
        <f t="shared" si="187"/>
        <v>5.4887892376681604</v>
      </c>
      <c r="S89" s="4">
        <f t="shared" si="187"/>
        <v>5.0163934426229506</v>
      </c>
      <c r="T89" s="4">
        <f t="shared" si="187"/>
        <v>4.6188679245283017</v>
      </c>
      <c r="U89" s="4">
        <f t="shared" si="187"/>
        <v>4.2797202797202791</v>
      </c>
      <c r="V89" s="4">
        <f t="shared" si="187"/>
        <v>3.9869706840390879</v>
      </c>
      <c r="W89" s="4">
        <f t="shared" si="187"/>
        <v>3.7317073170731709</v>
      </c>
      <c r="X89" s="4">
        <f t="shared" si="187"/>
        <v>3.5071633237822351</v>
      </c>
      <c r="Y89" s="4">
        <f t="shared" si="187"/>
        <v>3.3081081081081081</v>
      </c>
      <c r="Z89" s="4">
        <f t="shared" si="187"/>
        <v>3.1304347826086962</v>
      </c>
      <c r="AA89" s="4">
        <f t="shared" si="187"/>
        <v>2.9708737864077674</v>
      </c>
      <c r="AB89" s="4">
        <f t="shared" si="187"/>
        <v>2.8450079239302699</v>
      </c>
      <c r="AC89" s="134">
        <f>MAX(AC60,AC19,AC20,AC18)</f>
        <v>2.7533742331288349</v>
      </c>
      <c r="AD89" s="134">
        <f>MAX(AD60,AD19,AD20,AD18)</f>
        <v>2.6674591381872221</v>
      </c>
      <c r="AE89" s="134">
        <f>MAX(AE60,AE19,AE20,AE18)</f>
        <v>2.5867435158501442</v>
      </c>
      <c r="AF89" s="134">
        <f>MAX(AF60,AF19,AF20,AF18)</f>
        <v>2.5107692307692311</v>
      </c>
      <c r="AG89" s="134">
        <f>MAX(AG60,AG19,AG20,AG18)</f>
        <v>2.439130434782609</v>
      </c>
      <c r="AH89" s="28" t="s">
        <v>17</v>
      </c>
      <c r="AI89" s="4"/>
      <c r="AJ89" s="4"/>
      <c r="AK89" s="4"/>
      <c r="AL89" s="4"/>
      <c r="AM89" s="97">
        <f>29/34</f>
        <v>0.8529411764705882</v>
      </c>
      <c r="AN89" s="28" t="s">
        <v>17</v>
      </c>
      <c r="AO89" s="225">
        <f t="shared" si="122"/>
        <v>34.799999999999997</v>
      </c>
      <c r="AP89" s="225">
        <f t="shared" si="122"/>
        <v>22.819672131147538</v>
      </c>
      <c r="AQ89" s="225">
        <f t="shared" si="122"/>
        <v>16.975609756097562</v>
      </c>
      <c r="AR89" s="225">
        <f t="shared" si="122"/>
        <v>13.514563106796114</v>
      </c>
      <c r="AS89" s="167">
        <f t="shared" si="123"/>
        <v>11.225806451612902</v>
      </c>
      <c r="AT89" s="225">
        <f t="shared" si="124"/>
        <v>9.6</v>
      </c>
      <c r="AU89" s="167">
        <f t="shared" si="125"/>
        <v>8.3855421686746983</v>
      </c>
      <c r="AV89" s="225">
        <f t="shared" si="126"/>
        <v>7.4438502673796787</v>
      </c>
      <c r="AW89" s="4">
        <f t="shared" si="127"/>
        <v>6.6923076923076925</v>
      </c>
      <c r="AX89" s="4">
        <f t="shared" si="128"/>
        <v>6.1231671554252207</v>
      </c>
      <c r="AY89" s="4">
        <f t="shared" si="129"/>
        <v>5.7679558011049723</v>
      </c>
      <c r="AZ89" s="4">
        <f t="shared" si="130"/>
        <v>5.4516971279373374</v>
      </c>
      <c r="BA89" s="4">
        <f t="shared" si="131"/>
        <v>5.1683168316831685</v>
      </c>
      <c r="BB89" s="4">
        <f t="shared" si="132"/>
        <v>4.6816143497757841</v>
      </c>
      <c r="BC89" s="4">
        <f t="shared" si="133"/>
        <v>4.278688524590164</v>
      </c>
      <c r="BD89" s="4">
        <f t="shared" si="134"/>
        <v>3.9396226415094335</v>
      </c>
      <c r="BE89" s="4">
        <f t="shared" si="135"/>
        <v>3.6503496503496495</v>
      </c>
      <c r="BF89" s="4">
        <f t="shared" si="136"/>
        <v>3.4006514657980453</v>
      </c>
      <c r="BG89" s="4">
        <f t="shared" si="137"/>
        <v>3.1829268292682928</v>
      </c>
      <c r="BH89" s="4">
        <f t="shared" si="138"/>
        <v>2.9914040114613178</v>
      </c>
      <c r="BI89" s="4">
        <f t="shared" si="139"/>
        <v>2.8216216216216217</v>
      </c>
      <c r="BJ89" s="4">
        <f t="shared" si="140"/>
        <v>2.6700767263427112</v>
      </c>
      <c r="BK89" s="4">
        <f t="shared" si="141"/>
        <v>2.5339805825242721</v>
      </c>
      <c r="BL89" s="4">
        <f t="shared" si="142"/>
        <v>2.4266244057052302</v>
      </c>
      <c r="BM89" s="134">
        <f t="shared" si="143"/>
        <v>2.3484662576687119</v>
      </c>
      <c r="BN89" s="134">
        <f t="shared" si="144"/>
        <v>2.2751857355126304</v>
      </c>
      <c r="BO89" s="134">
        <f t="shared" si="145"/>
        <v>2.2063400576368877</v>
      </c>
      <c r="BP89" s="134">
        <f t="shared" si="146"/>
        <v>2.1415384615384618</v>
      </c>
      <c r="BQ89" s="134">
        <f t="shared" si="147"/>
        <v>2.080434782608696</v>
      </c>
      <c r="BR89" s="28" t="s">
        <v>17</v>
      </c>
      <c r="BW89" s="97">
        <f>24/34</f>
        <v>0.70588235294117652</v>
      </c>
      <c r="BX89" s="28" t="s">
        <v>17</v>
      </c>
      <c r="BY89" s="225">
        <f t="shared" si="148"/>
        <v>28.8</v>
      </c>
      <c r="BZ89" s="225">
        <f t="shared" si="148"/>
        <v>18.885245901639344</v>
      </c>
      <c r="CA89" s="225">
        <f t="shared" si="148"/>
        <v>14.048780487804878</v>
      </c>
      <c r="CB89" s="225">
        <f t="shared" si="148"/>
        <v>11.184466019417476</v>
      </c>
      <c r="CC89" s="167">
        <f t="shared" si="149"/>
        <v>9.2903225806451619</v>
      </c>
      <c r="CD89" s="225">
        <f t="shared" si="150"/>
        <v>7.9448275862068964</v>
      </c>
      <c r="CE89" s="167">
        <f t="shared" si="151"/>
        <v>6.9397590361445785</v>
      </c>
      <c r="CF89" s="225">
        <f t="shared" si="152"/>
        <v>6.1604278074866308</v>
      </c>
      <c r="CG89" s="4">
        <f t="shared" si="153"/>
        <v>5.5384615384615392</v>
      </c>
      <c r="CH89" s="4">
        <f t="shared" si="154"/>
        <v>5.067448680351907</v>
      </c>
      <c r="CI89" s="4">
        <f t="shared" si="155"/>
        <v>4.7734806629834257</v>
      </c>
      <c r="CJ89" s="4">
        <f t="shared" si="156"/>
        <v>4.5117493472584869</v>
      </c>
      <c r="CK89" s="4">
        <f t="shared" si="157"/>
        <v>4.2772277227722775</v>
      </c>
      <c r="CL89" s="4">
        <f t="shared" si="158"/>
        <v>3.8744394618834077</v>
      </c>
      <c r="CM89" s="4">
        <f t="shared" si="159"/>
        <v>3.540983606557377</v>
      </c>
      <c r="CN89" s="4">
        <f t="shared" si="160"/>
        <v>3.2603773584905662</v>
      </c>
      <c r="CO89" s="4">
        <f t="shared" si="161"/>
        <v>3.0209790209790208</v>
      </c>
      <c r="CP89" s="4">
        <f t="shared" si="162"/>
        <v>2.8143322475570036</v>
      </c>
      <c r="CQ89" s="4">
        <f t="shared" si="163"/>
        <v>2.6341463414634148</v>
      </c>
      <c r="CR89" s="4">
        <f t="shared" si="164"/>
        <v>2.4756446991404015</v>
      </c>
      <c r="CS89" s="4">
        <f t="shared" si="165"/>
        <v>2.3351351351351353</v>
      </c>
      <c r="CT89" s="4">
        <f t="shared" si="166"/>
        <v>2.2097186700767271</v>
      </c>
      <c r="CU89" s="4">
        <f t="shared" si="167"/>
        <v>2.0970873786407771</v>
      </c>
      <c r="CV89" s="4">
        <f t="shared" si="168"/>
        <v>2.0082408874801905</v>
      </c>
      <c r="CW89" s="134">
        <f t="shared" si="169"/>
        <v>1.9435582822085895</v>
      </c>
      <c r="CX89" s="134">
        <f t="shared" si="170"/>
        <v>1.8829123328380393</v>
      </c>
      <c r="CY89" s="134">
        <f t="shared" si="171"/>
        <v>1.8259365994236314</v>
      </c>
      <c r="CZ89" s="134">
        <f t="shared" si="172"/>
        <v>1.7723076923076926</v>
      </c>
      <c r="DA89" s="134">
        <f t="shared" si="173"/>
        <v>1.7217391304347829</v>
      </c>
      <c r="DB89" s="28" t="s">
        <v>17</v>
      </c>
    </row>
    <row r="90" spans="4:106" x14ac:dyDescent="0.2">
      <c r="D90" s="28" t="s">
        <v>18</v>
      </c>
      <c r="E90" s="225">
        <f t="shared" ref="E90:H90" si="188">MAX(E21,E61,E22,E23)</f>
        <v>39.6</v>
      </c>
      <c r="F90" s="225">
        <f t="shared" si="188"/>
        <v>25.967213114754095</v>
      </c>
      <c r="G90" s="225">
        <f t="shared" si="188"/>
        <v>19.317073170731707</v>
      </c>
      <c r="H90" s="225">
        <f t="shared" si="188"/>
        <v>15.378640776699028</v>
      </c>
      <c r="I90" s="167">
        <f>MAX(I21,I61,I22,I23)</f>
        <v>12.774193548387096</v>
      </c>
      <c r="J90" s="225">
        <f>MAX(J21,J61,J22,J23)</f>
        <v>10.924137931034481</v>
      </c>
      <c r="K90" s="167">
        <f>MAX(K21,K61,K22,K23)</f>
        <v>9.5421686746987948</v>
      </c>
      <c r="L90" s="225">
        <f>MAX(L21,L61,L22,L23)</f>
        <v>8.4705882352941178</v>
      </c>
      <c r="M90" s="4">
        <f t="shared" ref="M90:AB90" si="189">MAX(M21,M61,M22,M23)</f>
        <v>7.6153846153846159</v>
      </c>
      <c r="N90" s="4">
        <f t="shared" si="189"/>
        <v>6.9677419354838719</v>
      </c>
      <c r="O90" s="4">
        <f t="shared" si="189"/>
        <v>6.5635359116022105</v>
      </c>
      <c r="P90" s="4">
        <f t="shared" si="189"/>
        <v>6.2036553524804185</v>
      </c>
      <c r="Q90" s="4">
        <f t="shared" si="189"/>
        <v>5.881188118811882</v>
      </c>
      <c r="R90" s="4">
        <f t="shared" si="189"/>
        <v>5.3273542600896855</v>
      </c>
      <c r="S90" s="4">
        <f t="shared" si="189"/>
        <v>4.8688524590163933</v>
      </c>
      <c r="T90" s="4">
        <f t="shared" si="189"/>
        <v>4.4830188679245282</v>
      </c>
      <c r="U90" s="4">
        <f t="shared" si="189"/>
        <v>4.1538461538461533</v>
      </c>
      <c r="V90" s="4">
        <f t="shared" si="189"/>
        <v>3.8697068403908799</v>
      </c>
      <c r="W90" s="4">
        <f t="shared" si="189"/>
        <v>3.6219512195121952</v>
      </c>
      <c r="X90" s="4">
        <f t="shared" si="189"/>
        <v>3.4040114613180519</v>
      </c>
      <c r="Y90" s="4">
        <f t="shared" si="189"/>
        <v>3.2108108108108109</v>
      </c>
      <c r="Z90" s="4">
        <f t="shared" si="189"/>
        <v>3.0707592891760909</v>
      </c>
      <c r="AA90" s="4">
        <f t="shared" si="189"/>
        <v>2.97</v>
      </c>
      <c r="AB90" s="4">
        <f t="shared" si="189"/>
        <v>2.8756429652042366</v>
      </c>
      <c r="AC90" s="134">
        <f>MAX(AC21,AC61,AC22,AC23)</f>
        <v>2.7870967741935488</v>
      </c>
      <c r="AD90" s="134">
        <f>MAX(AD21,AD61,AD22,AD23)</f>
        <v>2.7038406827880515</v>
      </c>
      <c r="AE90" s="134">
        <f>MAX(AE21,AE61,AE22,AE23)</f>
        <v>2.6254143646408838</v>
      </c>
      <c r="AF90" s="134">
        <f>MAX(AF21,AF61,AF22,AF23)</f>
        <v>2.5514093959731543</v>
      </c>
      <c r="AG90" s="134">
        <f>MAX(AG21,AG61,AG22,AG23)</f>
        <v>2.4814621409921669</v>
      </c>
      <c r="AH90" s="28" t="s">
        <v>18</v>
      </c>
      <c r="AI90" s="4"/>
      <c r="AJ90" s="4"/>
      <c r="AK90" s="4"/>
      <c r="AL90" s="4"/>
      <c r="AM90" s="97">
        <f>27/33</f>
        <v>0.81818181818181823</v>
      </c>
      <c r="AN90" s="28" t="s">
        <v>18</v>
      </c>
      <c r="AO90" s="225">
        <f t="shared" si="122"/>
        <v>32.400000000000006</v>
      </c>
      <c r="AP90" s="225">
        <f t="shared" si="122"/>
        <v>21.245901639344261</v>
      </c>
      <c r="AQ90" s="225">
        <f t="shared" si="122"/>
        <v>15.804878048780488</v>
      </c>
      <c r="AR90" s="225">
        <f t="shared" si="122"/>
        <v>12.58252427184466</v>
      </c>
      <c r="AS90" s="167">
        <f t="shared" si="123"/>
        <v>10.451612903225806</v>
      </c>
      <c r="AT90" s="225">
        <f t="shared" si="124"/>
        <v>8.9379310344827587</v>
      </c>
      <c r="AU90" s="167">
        <f t="shared" si="125"/>
        <v>7.8072289156626509</v>
      </c>
      <c r="AV90" s="225">
        <f t="shared" si="126"/>
        <v>6.9304812834224601</v>
      </c>
      <c r="AW90" s="4">
        <f t="shared" si="127"/>
        <v>6.2307692307692317</v>
      </c>
      <c r="AX90" s="4">
        <f t="shared" si="128"/>
        <v>5.7008797653958956</v>
      </c>
      <c r="AY90" s="4">
        <f t="shared" si="129"/>
        <v>5.3701657458563545</v>
      </c>
      <c r="AZ90" s="4">
        <f t="shared" si="130"/>
        <v>5.0757180156657977</v>
      </c>
      <c r="BA90" s="4">
        <f t="shared" si="131"/>
        <v>4.8118811881188126</v>
      </c>
      <c r="BB90" s="4">
        <f t="shared" si="132"/>
        <v>4.3587443946188342</v>
      </c>
      <c r="BC90" s="4">
        <f t="shared" si="133"/>
        <v>3.9836065573770494</v>
      </c>
      <c r="BD90" s="4">
        <f t="shared" si="134"/>
        <v>3.6679245283018869</v>
      </c>
      <c r="BE90" s="4">
        <f t="shared" si="135"/>
        <v>3.3986013986013983</v>
      </c>
      <c r="BF90" s="4">
        <f t="shared" si="136"/>
        <v>3.1661237785016292</v>
      </c>
      <c r="BG90" s="4">
        <f t="shared" si="137"/>
        <v>2.9634146341463419</v>
      </c>
      <c r="BH90" s="4">
        <f t="shared" si="138"/>
        <v>2.7851002865329515</v>
      </c>
      <c r="BI90" s="4">
        <f t="shared" si="139"/>
        <v>2.6270270270270273</v>
      </c>
      <c r="BJ90" s="4">
        <f t="shared" si="140"/>
        <v>2.5124394184168017</v>
      </c>
      <c r="BK90" s="4">
        <f t="shared" si="141"/>
        <v>2.4300000000000002</v>
      </c>
      <c r="BL90" s="4">
        <f t="shared" si="142"/>
        <v>2.3527987897125575</v>
      </c>
      <c r="BM90" s="134">
        <f t="shared" si="143"/>
        <v>2.2803519061583581</v>
      </c>
      <c r="BN90" s="134">
        <f t="shared" si="144"/>
        <v>2.2122332859174967</v>
      </c>
      <c r="BO90" s="134">
        <f t="shared" si="145"/>
        <v>2.1480662983425414</v>
      </c>
      <c r="BP90" s="134">
        <f t="shared" si="146"/>
        <v>2.08751677852349</v>
      </c>
      <c r="BQ90" s="134">
        <f t="shared" si="147"/>
        <v>2.0302872062663186</v>
      </c>
      <c r="BR90" s="28" t="s">
        <v>18</v>
      </c>
      <c r="BW90" s="97">
        <f>22/33</f>
        <v>0.66666666666666663</v>
      </c>
      <c r="BX90" s="28" t="s">
        <v>18</v>
      </c>
      <c r="BY90" s="225">
        <f t="shared" si="148"/>
        <v>26.4</v>
      </c>
      <c r="BZ90" s="225">
        <f t="shared" si="148"/>
        <v>17.311475409836063</v>
      </c>
      <c r="CA90" s="225">
        <f t="shared" si="148"/>
        <v>12.878048780487804</v>
      </c>
      <c r="CB90" s="225">
        <f t="shared" si="148"/>
        <v>10.252427184466018</v>
      </c>
      <c r="CC90" s="167">
        <f t="shared" si="149"/>
        <v>8.5161290322580641</v>
      </c>
      <c r="CD90" s="225">
        <f t="shared" si="150"/>
        <v>7.2827586206896537</v>
      </c>
      <c r="CE90" s="167">
        <f t="shared" si="151"/>
        <v>6.3614457831325293</v>
      </c>
      <c r="CF90" s="225">
        <f t="shared" si="152"/>
        <v>5.6470588235294112</v>
      </c>
      <c r="CG90" s="4">
        <f t="shared" si="153"/>
        <v>5.0769230769230766</v>
      </c>
      <c r="CH90" s="4">
        <f t="shared" si="154"/>
        <v>4.645161290322581</v>
      </c>
      <c r="CI90" s="4">
        <f t="shared" si="155"/>
        <v>4.375690607734807</v>
      </c>
      <c r="CJ90" s="4">
        <f t="shared" si="156"/>
        <v>4.1357702349869454</v>
      </c>
      <c r="CK90" s="4">
        <f t="shared" si="157"/>
        <v>3.9207920792079212</v>
      </c>
      <c r="CL90" s="4">
        <f t="shared" si="158"/>
        <v>3.551569506726457</v>
      </c>
      <c r="CM90" s="4">
        <f t="shared" si="159"/>
        <v>3.2459016393442619</v>
      </c>
      <c r="CN90" s="4">
        <f t="shared" si="160"/>
        <v>2.9886792452830186</v>
      </c>
      <c r="CO90" s="4">
        <f t="shared" si="161"/>
        <v>2.7692307692307687</v>
      </c>
      <c r="CP90" s="4">
        <f t="shared" si="162"/>
        <v>2.5798045602605866</v>
      </c>
      <c r="CQ90" s="4">
        <f t="shared" si="163"/>
        <v>2.4146341463414633</v>
      </c>
      <c r="CR90" s="4">
        <f t="shared" si="164"/>
        <v>2.2693409742120343</v>
      </c>
      <c r="CS90" s="4">
        <f t="shared" si="165"/>
        <v>2.1405405405405404</v>
      </c>
      <c r="CT90" s="4">
        <f t="shared" si="166"/>
        <v>2.0471728594507272</v>
      </c>
      <c r="CU90" s="4">
        <f t="shared" si="167"/>
        <v>1.98</v>
      </c>
      <c r="CV90" s="4">
        <f t="shared" si="168"/>
        <v>1.9170953101361576</v>
      </c>
      <c r="CW90" s="134">
        <f t="shared" si="169"/>
        <v>1.8580645161290326</v>
      </c>
      <c r="CX90" s="134">
        <f t="shared" si="170"/>
        <v>1.8025604551920342</v>
      </c>
      <c r="CY90" s="134">
        <f t="shared" si="171"/>
        <v>1.7502762430939225</v>
      </c>
      <c r="CZ90" s="134">
        <f t="shared" si="172"/>
        <v>1.7009395973154362</v>
      </c>
      <c r="DA90" s="134">
        <f t="shared" si="173"/>
        <v>1.6543080939947779</v>
      </c>
      <c r="DB90" s="28" t="s">
        <v>18</v>
      </c>
    </row>
    <row r="91" spans="4:106" x14ac:dyDescent="0.2">
      <c r="D91" s="28" t="s">
        <v>19</v>
      </c>
      <c r="E91" s="225">
        <f t="shared" ref="E91:H91" si="190">MAX(E25,E62,E26,E24)</f>
        <v>34.799999999999997</v>
      </c>
      <c r="F91" s="225">
        <f t="shared" si="190"/>
        <v>22.819672131147538</v>
      </c>
      <c r="G91" s="225">
        <f t="shared" si="190"/>
        <v>16.975609756097558</v>
      </c>
      <c r="H91" s="225">
        <f t="shared" si="190"/>
        <v>13.514563106796116</v>
      </c>
      <c r="I91" s="167">
        <f>MAX(I25,I62,I26,I24)</f>
        <v>11.225806451612902</v>
      </c>
      <c r="J91" s="225">
        <f>MAX(J25,J62,J26,J24)</f>
        <v>9.6</v>
      </c>
      <c r="K91" s="167">
        <f>MAX(K25,K62,K26,K24)</f>
        <v>8.3855421686746983</v>
      </c>
      <c r="L91" s="225">
        <f>MAX(L25,L62,L26,L24)</f>
        <v>7.4438502673796787</v>
      </c>
      <c r="M91" s="4">
        <f t="shared" ref="M91:AB91" si="191">MAX(M25,M62,M26,M24)</f>
        <v>6.6923076923076925</v>
      </c>
      <c r="N91" s="4">
        <f t="shared" si="191"/>
        <v>6.200445434298441</v>
      </c>
      <c r="O91" s="4">
        <f t="shared" si="191"/>
        <v>5.9234042553191495</v>
      </c>
      <c r="P91" s="4">
        <f t="shared" si="191"/>
        <v>5.6700610997963343</v>
      </c>
      <c r="Q91" s="4">
        <f t="shared" si="191"/>
        <v>5.4375</v>
      </c>
      <c r="R91" s="4">
        <f t="shared" si="191"/>
        <v>5.0252707581227432</v>
      </c>
      <c r="S91" s="4">
        <f t="shared" si="191"/>
        <v>4.6711409395973149</v>
      </c>
      <c r="T91" s="4">
        <f t="shared" si="191"/>
        <v>4.3636363636363633</v>
      </c>
      <c r="U91" s="4">
        <f t="shared" si="191"/>
        <v>4.0941176470588232</v>
      </c>
      <c r="V91" s="4">
        <f t="shared" si="191"/>
        <v>3.8559556786703602</v>
      </c>
      <c r="W91" s="4">
        <f t="shared" si="191"/>
        <v>3.6439790575916233</v>
      </c>
      <c r="X91" s="4">
        <f t="shared" si="191"/>
        <v>3.4540942928039708</v>
      </c>
      <c r="Y91" s="4">
        <f t="shared" si="191"/>
        <v>3.2830188679245289</v>
      </c>
      <c r="Z91" s="4">
        <f t="shared" si="191"/>
        <v>3.1280898876404497</v>
      </c>
      <c r="AA91" s="4">
        <f t="shared" si="191"/>
        <v>2.9871244635193137</v>
      </c>
      <c r="AB91" s="4">
        <f t="shared" si="191"/>
        <v>2.872530446549391</v>
      </c>
      <c r="AC91" s="134">
        <f>MAX(AC25,AC62,AC26,AC24)</f>
        <v>2.7931578947368418</v>
      </c>
      <c r="AD91" s="134">
        <f>MAX(AD25,AD62,AD26,AD24)</f>
        <v>2.7180537772087066</v>
      </c>
      <c r="AE91" s="134">
        <f>MAX(AE25,AE62,AE26,AE24)</f>
        <v>2.6468827930174554</v>
      </c>
      <c r="AF91" s="134">
        <f>MAX(AF25,AF62,AF26,AF24)</f>
        <v>2.5793438639125146</v>
      </c>
      <c r="AG91" s="134">
        <f>MAX(AG25,AG62,AG26,AG24)</f>
        <v>2.5151658767772505</v>
      </c>
      <c r="AH91" s="28" t="s">
        <v>19</v>
      </c>
      <c r="AI91" s="4"/>
      <c r="AJ91" s="4"/>
      <c r="AK91" s="4"/>
      <c r="AL91" s="4"/>
      <c r="AM91" s="97">
        <f>24/29</f>
        <v>0.82758620689655171</v>
      </c>
      <c r="AN91" s="28" t="s">
        <v>19</v>
      </c>
      <c r="AO91" s="225">
        <f t="shared" si="122"/>
        <v>28.799999999999997</v>
      </c>
      <c r="AP91" s="225">
        <f t="shared" si="122"/>
        <v>18.88524590163934</v>
      </c>
      <c r="AQ91" s="225">
        <f t="shared" si="122"/>
        <v>14.048780487804876</v>
      </c>
      <c r="AR91" s="225">
        <f t="shared" si="122"/>
        <v>11.184466019417474</v>
      </c>
      <c r="AS91" s="167">
        <f t="shared" si="123"/>
        <v>9.2903225806451601</v>
      </c>
      <c r="AT91" s="225">
        <f t="shared" si="124"/>
        <v>7.9448275862068964</v>
      </c>
      <c r="AU91" s="167">
        <f t="shared" si="125"/>
        <v>6.9397590361445776</v>
      </c>
      <c r="AV91" s="225">
        <f t="shared" si="126"/>
        <v>6.1604278074866308</v>
      </c>
      <c r="AW91" s="4">
        <f t="shared" si="127"/>
        <v>5.5384615384615383</v>
      </c>
      <c r="AX91" s="4">
        <f t="shared" si="128"/>
        <v>5.1314031180400894</v>
      </c>
      <c r="AY91" s="4">
        <f t="shared" si="129"/>
        <v>4.9021276595744681</v>
      </c>
      <c r="AZ91" s="4">
        <f t="shared" si="130"/>
        <v>4.6924643584521384</v>
      </c>
      <c r="BA91" s="4">
        <f t="shared" si="131"/>
        <v>4.5</v>
      </c>
      <c r="BB91" s="4">
        <f t="shared" si="132"/>
        <v>4.1588447653429599</v>
      </c>
      <c r="BC91" s="4">
        <f t="shared" si="133"/>
        <v>3.8657718120805362</v>
      </c>
      <c r="BD91" s="4">
        <f t="shared" si="134"/>
        <v>3.61128526645768</v>
      </c>
      <c r="BE91" s="4">
        <f t="shared" si="135"/>
        <v>3.3882352941176466</v>
      </c>
      <c r="BF91" s="4">
        <f t="shared" si="136"/>
        <v>3.1911357340720223</v>
      </c>
      <c r="BG91" s="4">
        <f t="shared" si="137"/>
        <v>3.0157068062827226</v>
      </c>
      <c r="BH91" s="4">
        <f t="shared" si="138"/>
        <v>2.8585607940446653</v>
      </c>
      <c r="BI91" s="4">
        <f t="shared" si="139"/>
        <v>2.716981132075472</v>
      </c>
      <c r="BJ91" s="4">
        <f t="shared" si="140"/>
        <v>2.5887640449438205</v>
      </c>
      <c r="BK91" s="4">
        <f t="shared" si="141"/>
        <v>2.4721030042918457</v>
      </c>
      <c r="BL91" s="4">
        <f t="shared" si="142"/>
        <v>2.3772665764546685</v>
      </c>
      <c r="BM91" s="134">
        <f t="shared" si="143"/>
        <v>2.311578947368421</v>
      </c>
      <c r="BN91" s="134">
        <f t="shared" si="144"/>
        <v>2.2494238156209985</v>
      </c>
      <c r="BO91" s="134">
        <f t="shared" si="145"/>
        <v>2.1905236907730665</v>
      </c>
      <c r="BP91" s="134">
        <f t="shared" si="146"/>
        <v>2.1346294046172534</v>
      </c>
      <c r="BQ91" s="134">
        <f t="shared" si="147"/>
        <v>2.0815165876777244</v>
      </c>
      <c r="BR91" s="28" t="s">
        <v>19</v>
      </c>
      <c r="BW91" s="97">
        <f>20/29</f>
        <v>0.68965517241379315</v>
      </c>
      <c r="BX91" s="28" t="s">
        <v>19</v>
      </c>
      <c r="BY91" s="225">
        <f t="shared" si="148"/>
        <v>24</v>
      </c>
      <c r="BZ91" s="225">
        <f t="shared" si="148"/>
        <v>15.737704918032787</v>
      </c>
      <c r="CA91" s="225">
        <f t="shared" si="148"/>
        <v>11.707317073170731</v>
      </c>
      <c r="CB91" s="225">
        <f t="shared" si="148"/>
        <v>9.3203883495145625</v>
      </c>
      <c r="CC91" s="167">
        <f t="shared" si="149"/>
        <v>7.7419354838709671</v>
      </c>
      <c r="CD91" s="225">
        <f t="shared" si="150"/>
        <v>6.6206896551724137</v>
      </c>
      <c r="CE91" s="167">
        <f t="shared" si="151"/>
        <v>5.7831325301204819</v>
      </c>
      <c r="CF91" s="225">
        <f t="shared" si="152"/>
        <v>5.1336898395721926</v>
      </c>
      <c r="CG91" s="4">
        <f t="shared" si="153"/>
        <v>4.6153846153846159</v>
      </c>
      <c r="CH91" s="4">
        <f t="shared" si="154"/>
        <v>4.276169265033408</v>
      </c>
      <c r="CI91" s="4">
        <f t="shared" si="155"/>
        <v>4.085106382978724</v>
      </c>
      <c r="CJ91" s="4">
        <f t="shared" si="156"/>
        <v>3.9103869653767824</v>
      </c>
      <c r="CK91" s="4">
        <f t="shared" si="157"/>
        <v>3.7500000000000004</v>
      </c>
      <c r="CL91" s="4">
        <f t="shared" si="158"/>
        <v>3.4657039711191335</v>
      </c>
      <c r="CM91" s="4">
        <f t="shared" si="159"/>
        <v>3.2214765100671139</v>
      </c>
      <c r="CN91" s="4">
        <f t="shared" si="160"/>
        <v>3.0094043887147337</v>
      </c>
      <c r="CO91" s="4">
        <f t="shared" si="161"/>
        <v>2.8235294117647056</v>
      </c>
      <c r="CP91" s="4">
        <f t="shared" si="162"/>
        <v>2.6592797783933522</v>
      </c>
      <c r="CQ91" s="4">
        <f t="shared" si="163"/>
        <v>2.5130890052356025</v>
      </c>
      <c r="CR91" s="4">
        <f t="shared" si="164"/>
        <v>2.3821339950372216</v>
      </c>
      <c r="CS91" s="4">
        <f t="shared" si="165"/>
        <v>2.2641509433962268</v>
      </c>
      <c r="CT91" s="4">
        <f t="shared" si="166"/>
        <v>2.1573033707865172</v>
      </c>
      <c r="CU91" s="4">
        <f t="shared" si="167"/>
        <v>2.0600858369098716</v>
      </c>
      <c r="CV91" s="4">
        <f t="shared" si="168"/>
        <v>1.9810554803788905</v>
      </c>
      <c r="CW91" s="134">
        <f t="shared" si="169"/>
        <v>1.9263157894736842</v>
      </c>
      <c r="CX91" s="134">
        <f t="shared" si="170"/>
        <v>1.8745198463508321</v>
      </c>
      <c r="CY91" s="134">
        <f t="shared" si="171"/>
        <v>1.8254364089775557</v>
      </c>
      <c r="CZ91" s="134">
        <f t="shared" si="172"/>
        <v>1.7788578371810446</v>
      </c>
      <c r="DA91" s="134">
        <f t="shared" si="173"/>
        <v>1.734597156398104</v>
      </c>
      <c r="DB91" s="28" t="s">
        <v>19</v>
      </c>
    </row>
    <row r="92" spans="4:106" x14ac:dyDescent="0.2">
      <c r="D92" s="28" t="s">
        <v>20</v>
      </c>
      <c r="E92" s="225">
        <f t="shared" ref="E92:H92" si="192">MAX(E63,E12,E27)</f>
        <v>72</v>
      </c>
      <c r="F92" s="225">
        <f t="shared" si="192"/>
        <v>47.213114754098356</v>
      </c>
      <c r="G92" s="225">
        <f t="shared" si="192"/>
        <v>35.121951219512191</v>
      </c>
      <c r="H92" s="225">
        <f t="shared" si="192"/>
        <v>27.961165048543688</v>
      </c>
      <c r="I92" s="167">
        <f>MAX(I63,I12,I27)</f>
        <v>23.2258064516129</v>
      </c>
      <c r="J92" s="225">
        <f>MAX(J63,J12,J27)</f>
        <v>19.862068965517242</v>
      </c>
      <c r="K92" s="167">
        <f>MAX(K63,K12,K27)</f>
        <v>17.349397590361445</v>
      </c>
      <c r="L92" s="225">
        <f>MAX(L63,L12,L27)</f>
        <v>15.401069518716577</v>
      </c>
      <c r="M92" s="4">
        <f t="shared" ref="M92:AB92" si="193">MAX(M63,M12,M27)</f>
        <v>13.846153846153847</v>
      </c>
      <c r="N92" s="4">
        <f t="shared" si="193"/>
        <v>11.520000000000001</v>
      </c>
      <c r="O92" s="4">
        <f t="shared" si="193"/>
        <v>9.8630136986301373</v>
      </c>
      <c r="P92" s="4">
        <f t="shared" si="193"/>
        <v>8.6227544910179645</v>
      </c>
      <c r="Q92" s="4">
        <f t="shared" si="193"/>
        <v>7.6595744680851068</v>
      </c>
      <c r="R92" s="4">
        <f t="shared" si="193"/>
        <v>6.2608695652173907</v>
      </c>
      <c r="S92" s="4">
        <f t="shared" si="193"/>
        <v>5.2941176470588234</v>
      </c>
      <c r="T92" s="4">
        <f t="shared" si="193"/>
        <v>4.7840531561461788</v>
      </c>
      <c r="U92" s="4">
        <f t="shared" si="193"/>
        <v>4.4720496894409933</v>
      </c>
      <c r="V92" s="4">
        <f t="shared" si="193"/>
        <v>4.1982507288629742</v>
      </c>
      <c r="W92" s="4">
        <f t="shared" si="193"/>
        <v>3.9560439560439562</v>
      </c>
      <c r="X92" s="4">
        <f t="shared" si="193"/>
        <v>3.7402597402597406</v>
      </c>
      <c r="Y92" s="4">
        <f t="shared" si="193"/>
        <v>3.5467980295566508</v>
      </c>
      <c r="Z92" s="4">
        <f t="shared" si="193"/>
        <v>3.372365339578455</v>
      </c>
      <c r="AA92" s="4">
        <f t="shared" si="193"/>
        <v>3.2142857142857149</v>
      </c>
      <c r="AB92" s="4">
        <f t="shared" si="193"/>
        <v>3.0703624733475485</v>
      </c>
      <c r="AC92" s="134">
        <f>MAX(AC63,AC12,AC27)</f>
        <v>2.9387755102040818</v>
      </c>
      <c r="AD92" s="134">
        <f>MAX(AD63,AD12,AD27)</f>
        <v>2.8180039138943251</v>
      </c>
      <c r="AE92" s="134">
        <f>MAX(AE63,AE12,AE27)</f>
        <v>2.7067669172932329</v>
      </c>
      <c r="AF92" s="134">
        <f>MAX(AF63,AF12,AF27)</f>
        <v>2.6039783001808319</v>
      </c>
      <c r="AG92" s="134">
        <f>MAX(AG63,AG12,AG27)</f>
        <v>2.508710801393728</v>
      </c>
      <c r="AH92" s="28" t="s">
        <v>20</v>
      </c>
      <c r="AI92" s="4"/>
      <c r="AJ92" s="4"/>
      <c r="AK92" s="4"/>
      <c r="AL92" s="4"/>
      <c r="AM92" s="97">
        <f>53/60</f>
        <v>0.8833333333333333</v>
      </c>
      <c r="AN92" s="28" t="s">
        <v>20</v>
      </c>
      <c r="AO92" s="225">
        <f t="shared" si="122"/>
        <v>63.599999999999994</v>
      </c>
      <c r="AP92" s="225">
        <f t="shared" si="122"/>
        <v>41.704918032786878</v>
      </c>
      <c r="AQ92" s="225">
        <f t="shared" si="122"/>
        <v>31.024390243902435</v>
      </c>
      <c r="AR92" s="225">
        <f t="shared" si="122"/>
        <v>24.699029126213588</v>
      </c>
      <c r="AS92" s="167">
        <f t="shared" si="123"/>
        <v>20.516129032258061</v>
      </c>
      <c r="AT92" s="225">
        <f t="shared" si="124"/>
        <v>17.544827586206896</v>
      </c>
      <c r="AU92" s="167">
        <f t="shared" si="125"/>
        <v>15.325301204819276</v>
      </c>
      <c r="AV92" s="225">
        <f t="shared" si="126"/>
        <v>13.604278074866309</v>
      </c>
      <c r="AW92" s="4">
        <f t="shared" si="127"/>
        <v>12.230769230769232</v>
      </c>
      <c r="AX92" s="4">
        <f t="shared" si="128"/>
        <v>10.176</v>
      </c>
      <c r="AY92" s="4">
        <f t="shared" si="129"/>
        <v>8.712328767123287</v>
      </c>
      <c r="AZ92" s="4">
        <f t="shared" si="130"/>
        <v>7.6167664670658688</v>
      </c>
      <c r="BA92" s="4">
        <f t="shared" si="131"/>
        <v>6.7659574468085104</v>
      </c>
      <c r="BB92" s="4">
        <f t="shared" si="132"/>
        <v>5.5304347826086948</v>
      </c>
      <c r="BC92" s="4">
        <f t="shared" si="133"/>
        <v>4.6764705882352935</v>
      </c>
      <c r="BD92" s="4">
        <f t="shared" si="134"/>
        <v>4.2259136212624577</v>
      </c>
      <c r="BE92" s="4">
        <f t="shared" si="135"/>
        <v>3.9503105590062106</v>
      </c>
      <c r="BF92" s="4">
        <f t="shared" si="136"/>
        <v>3.7084548104956272</v>
      </c>
      <c r="BG92" s="4">
        <f t="shared" si="137"/>
        <v>3.4945054945054945</v>
      </c>
      <c r="BH92" s="4">
        <f t="shared" si="138"/>
        <v>3.3038961038961041</v>
      </c>
      <c r="BI92" s="4">
        <f t="shared" si="139"/>
        <v>3.1330049261083746</v>
      </c>
      <c r="BJ92" s="4">
        <f t="shared" si="140"/>
        <v>2.9789227166276353</v>
      </c>
      <c r="BK92" s="4">
        <f t="shared" si="141"/>
        <v>2.8392857142857149</v>
      </c>
      <c r="BL92" s="4">
        <f t="shared" si="142"/>
        <v>2.7121535181236678</v>
      </c>
      <c r="BM92" s="134">
        <f t="shared" si="143"/>
        <v>2.5959183673469388</v>
      </c>
      <c r="BN92" s="134">
        <f t="shared" si="144"/>
        <v>2.4892367906066539</v>
      </c>
      <c r="BO92" s="134">
        <f t="shared" si="145"/>
        <v>2.3909774436090223</v>
      </c>
      <c r="BP92" s="134">
        <f t="shared" si="146"/>
        <v>2.3001808318264012</v>
      </c>
      <c r="BQ92" s="134">
        <f t="shared" si="147"/>
        <v>2.2160278745644595</v>
      </c>
      <c r="BR92" s="28" t="s">
        <v>20</v>
      </c>
      <c r="BW92" s="97">
        <f>46/60</f>
        <v>0.76666666666666672</v>
      </c>
      <c r="BX92" s="28" t="s">
        <v>20</v>
      </c>
      <c r="BY92" s="225">
        <f t="shared" si="148"/>
        <v>55.2</v>
      </c>
      <c r="BZ92" s="225">
        <f t="shared" si="148"/>
        <v>36.196721311475407</v>
      </c>
      <c r="CA92" s="225">
        <f t="shared" si="148"/>
        <v>26.926829268292682</v>
      </c>
      <c r="CB92" s="225">
        <f t="shared" si="148"/>
        <v>21.436893203883496</v>
      </c>
      <c r="CC92" s="167">
        <f t="shared" si="149"/>
        <v>17.806451612903224</v>
      </c>
      <c r="CD92" s="225">
        <f t="shared" si="150"/>
        <v>15.227586206896554</v>
      </c>
      <c r="CE92" s="167">
        <f t="shared" si="151"/>
        <v>13.301204819277109</v>
      </c>
      <c r="CF92" s="225">
        <f t="shared" si="152"/>
        <v>11.807486631016044</v>
      </c>
      <c r="CG92" s="4">
        <f t="shared" si="153"/>
        <v>10.615384615384617</v>
      </c>
      <c r="CH92" s="4">
        <f t="shared" si="154"/>
        <v>8.8320000000000025</v>
      </c>
      <c r="CI92" s="4">
        <f t="shared" si="155"/>
        <v>7.5616438356164393</v>
      </c>
      <c r="CJ92" s="4">
        <f t="shared" si="156"/>
        <v>6.6107784431137731</v>
      </c>
      <c r="CK92" s="4">
        <f t="shared" si="157"/>
        <v>5.8723404255319158</v>
      </c>
      <c r="CL92" s="4">
        <f t="shared" si="158"/>
        <v>4.8</v>
      </c>
      <c r="CM92" s="4">
        <f t="shared" si="159"/>
        <v>4.0588235294117645</v>
      </c>
      <c r="CN92" s="4">
        <f t="shared" si="160"/>
        <v>3.6677740863787371</v>
      </c>
      <c r="CO92" s="4">
        <f t="shared" si="161"/>
        <v>3.4285714285714284</v>
      </c>
      <c r="CP92" s="4">
        <f t="shared" si="162"/>
        <v>3.2186588921282806</v>
      </c>
      <c r="CQ92" s="4">
        <f t="shared" si="163"/>
        <v>3.0329670329670333</v>
      </c>
      <c r="CR92" s="4">
        <f t="shared" si="164"/>
        <v>2.867532467532468</v>
      </c>
      <c r="CS92" s="4">
        <f t="shared" si="165"/>
        <v>2.7192118226600992</v>
      </c>
      <c r="CT92" s="4">
        <f t="shared" si="166"/>
        <v>2.5854800936768156</v>
      </c>
      <c r="CU92" s="4">
        <f t="shared" si="167"/>
        <v>2.4642857142857149</v>
      </c>
      <c r="CV92" s="4">
        <f t="shared" si="168"/>
        <v>2.3539445628997875</v>
      </c>
      <c r="CW92" s="134">
        <f t="shared" si="169"/>
        <v>2.2530612244897963</v>
      </c>
      <c r="CX92" s="134">
        <f t="shared" si="170"/>
        <v>2.1604696673189827</v>
      </c>
      <c r="CY92" s="134">
        <f t="shared" si="171"/>
        <v>2.0751879699248121</v>
      </c>
      <c r="CZ92" s="134">
        <f t="shared" si="172"/>
        <v>1.9963833634719712</v>
      </c>
      <c r="DA92" s="134">
        <f t="shared" si="173"/>
        <v>1.9233449477351916</v>
      </c>
      <c r="DB92" s="28" t="s">
        <v>20</v>
      </c>
    </row>
    <row r="93" spans="4:106" x14ac:dyDescent="0.2">
      <c r="D93" s="28" t="s">
        <v>21</v>
      </c>
      <c r="E93" s="3">
        <f t="shared" ref="E93:H93" si="194">MAX(E29*44/45,E64,E50,E49)</f>
        <v>52.8</v>
      </c>
      <c r="F93" s="3">
        <f t="shared" si="194"/>
        <v>34.62295081967212</v>
      </c>
      <c r="G93" s="3">
        <f t="shared" si="194"/>
        <v>25.756097560975608</v>
      </c>
      <c r="H93" s="3">
        <f t="shared" si="194"/>
        <v>20.504854368932037</v>
      </c>
      <c r="I93" s="3">
        <f>MAX(I29*44/45,I64,I50,I49)</f>
        <v>17.032258064516128</v>
      </c>
      <c r="J93" s="3">
        <f>MAX(J29*44/45,J64,J50,J49)</f>
        <v>14.565517241379309</v>
      </c>
      <c r="K93" s="3">
        <f>MAX(K29*44/45,K64,K50,K49)</f>
        <v>12.72289156626506</v>
      </c>
      <c r="L93" s="3">
        <f>MAX(L29*44/45,L64,L50,L49)</f>
        <v>11.294117647058824</v>
      </c>
      <c r="M93" s="3">
        <f t="shared" ref="M93:AB93" si="195">MAX(M29*44/45,M64,M50,M49)</f>
        <v>10.560000000000002</v>
      </c>
      <c r="N93" s="3">
        <f t="shared" si="195"/>
        <v>9.5565610859728523</v>
      </c>
      <c r="O93" s="3">
        <f t="shared" si="195"/>
        <v>8.7272727272727284</v>
      </c>
      <c r="P93" s="3">
        <f t="shared" si="195"/>
        <v>8.0304182509505715</v>
      </c>
      <c r="Q93" s="3">
        <f t="shared" si="195"/>
        <v>7.4366197183098599</v>
      </c>
      <c r="R93" s="3">
        <f t="shared" si="195"/>
        <v>6.4785276073619631</v>
      </c>
      <c r="S93" s="3">
        <f t="shared" si="195"/>
        <v>5.7391304347826084</v>
      </c>
      <c r="T93" s="3">
        <f t="shared" si="195"/>
        <v>5.1512195121951212</v>
      </c>
      <c r="U93" s="3">
        <f t="shared" si="195"/>
        <v>4.6725663716814152</v>
      </c>
      <c r="V93" s="3">
        <f t="shared" si="195"/>
        <v>4.2753036437246967</v>
      </c>
      <c r="W93" s="3">
        <f t="shared" si="195"/>
        <v>3.9402985074626868</v>
      </c>
      <c r="X93" s="3">
        <f t="shared" si="195"/>
        <v>3.6539792387543253</v>
      </c>
      <c r="Y93" s="3">
        <f t="shared" si="195"/>
        <v>3.4064516129032261</v>
      </c>
      <c r="Z93" s="3">
        <f t="shared" si="195"/>
        <v>3.190332326283988</v>
      </c>
      <c r="AA93" s="3">
        <f t="shared" si="195"/>
        <v>3.0588235294117649</v>
      </c>
      <c r="AB93" s="3">
        <f t="shared" si="195"/>
        <v>2.975292587776333</v>
      </c>
      <c r="AC93" s="3">
        <f>MAX(AC29*44/45,AC64,AC50,AC49)</f>
        <v>2.8962025316455695</v>
      </c>
      <c r="AD93" s="3">
        <f>MAX(AD29*44/45,AD64,AD50,AD49)</f>
        <v>2.8212083847102343</v>
      </c>
      <c r="AE93" s="3">
        <f>MAX(AE29*44/45,AE64,AE50,AE49)</f>
        <v>2.7499999999999996</v>
      </c>
      <c r="AF93" s="3">
        <f>MAX(AF29*44/45,AF64,AF50,AF49)</f>
        <v>2.6822977725674089</v>
      </c>
      <c r="AG93" s="3">
        <f>MAX(AG29*44/45,AG64,AG50,AG49)</f>
        <v>2.6178489702517158</v>
      </c>
      <c r="AH93" s="28" t="s">
        <v>21</v>
      </c>
      <c r="AI93" s="4"/>
      <c r="AJ93" s="4"/>
      <c r="AK93" s="4"/>
      <c r="AL93" s="4"/>
      <c r="AM93" s="97">
        <f>37/44</f>
        <v>0.84090909090909094</v>
      </c>
      <c r="AN93" s="28" t="s">
        <v>21</v>
      </c>
      <c r="AO93" s="225">
        <f t="shared" si="122"/>
        <v>44.4</v>
      </c>
      <c r="AP93" s="225">
        <f t="shared" si="122"/>
        <v>29.114754098360649</v>
      </c>
      <c r="AQ93" s="225">
        <f t="shared" si="122"/>
        <v>21.658536585365852</v>
      </c>
      <c r="AR93" s="225">
        <f t="shared" si="122"/>
        <v>17.242718446601941</v>
      </c>
      <c r="AS93" s="167">
        <f t="shared" si="123"/>
        <v>14.32258064516129</v>
      </c>
      <c r="AT93" s="225">
        <f t="shared" si="124"/>
        <v>12.248275862068965</v>
      </c>
      <c r="AU93" s="167">
        <f t="shared" si="125"/>
        <v>10.698795180722891</v>
      </c>
      <c r="AV93" s="225">
        <f t="shared" si="126"/>
        <v>9.4973262032085568</v>
      </c>
      <c r="AW93" s="4">
        <f t="shared" si="127"/>
        <v>8.8800000000000026</v>
      </c>
      <c r="AX93" s="4">
        <f t="shared" si="128"/>
        <v>8.0361990950226261</v>
      </c>
      <c r="AY93" s="4">
        <f t="shared" si="129"/>
        <v>7.3388429752066129</v>
      </c>
      <c r="AZ93" s="4">
        <f t="shared" si="130"/>
        <v>6.7528517110266169</v>
      </c>
      <c r="BA93" s="4">
        <f t="shared" si="131"/>
        <v>6.2535211267605639</v>
      </c>
      <c r="BB93" s="4">
        <f t="shared" si="132"/>
        <v>5.4478527607361968</v>
      </c>
      <c r="BC93" s="4">
        <f t="shared" si="133"/>
        <v>4.8260869565217392</v>
      </c>
      <c r="BD93" s="4">
        <f t="shared" si="134"/>
        <v>4.3317073170731701</v>
      </c>
      <c r="BE93" s="4">
        <f t="shared" si="135"/>
        <v>3.9292035398230083</v>
      </c>
      <c r="BF93" s="4">
        <f t="shared" si="136"/>
        <v>3.5951417004048589</v>
      </c>
      <c r="BG93" s="4">
        <f t="shared" si="137"/>
        <v>3.3134328358208958</v>
      </c>
      <c r="BH93" s="4">
        <f t="shared" si="138"/>
        <v>3.0726643598615917</v>
      </c>
      <c r="BI93" s="4">
        <f t="shared" si="139"/>
        <v>2.8645161290322583</v>
      </c>
      <c r="BJ93" s="4">
        <f t="shared" si="140"/>
        <v>2.6827794561933538</v>
      </c>
      <c r="BK93" s="4">
        <f t="shared" si="141"/>
        <v>2.5721925133689845</v>
      </c>
      <c r="BL93" s="4">
        <f t="shared" si="142"/>
        <v>2.5019505851755528</v>
      </c>
      <c r="BM93" s="134">
        <f t="shared" si="143"/>
        <v>2.4354430379746836</v>
      </c>
      <c r="BN93" s="134">
        <f t="shared" si="144"/>
        <v>2.3723797780517879</v>
      </c>
      <c r="BO93" s="134">
        <f t="shared" si="145"/>
        <v>2.3124999999999996</v>
      </c>
      <c r="BP93" s="134">
        <f t="shared" si="146"/>
        <v>2.2555685814771396</v>
      </c>
      <c r="BQ93" s="134">
        <f t="shared" si="147"/>
        <v>2.2013729977116703</v>
      </c>
      <c r="BR93" s="28" t="s">
        <v>21</v>
      </c>
      <c r="BW93" s="97">
        <f>31/44</f>
        <v>0.70454545454545459</v>
      </c>
      <c r="BX93" s="28" t="s">
        <v>21</v>
      </c>
      <c r="BY93" s="225">
        <f t="shared" si="148"/>
        <v>37.200000000000003</v>
      </c>
      <c r="BZ93" s="225">
        <f t="shared" si="148"/>
        <v>24.393442622950815</v>
      </c>
      <c r="CA93" s="225">
        <f t="shared" si="148"/>
        <v>18.146341463414632</v>
      </c>
      <c r="CB93" s="225">
        <f t="shared" si="148"/>
        <v>14.446601941747572</v>
      </c>
      <c r="CC93" s="167">
        <f t="shared" si="149"/>
        <v>12</v>
      </c>
      <c r="CD93" s="225">
        <f t="shared" si="150"/>
        <v>10.262068965517241</v>
      </c>
      <c r="CE93" s="167">
        <f t="shared" si="151"/>
        <v>8.9638554216867483</v>
      </c>
      <c r="CF93" s="225">
        <f t="shared" si="152"/>
        <v>7.9572192513368991</v>
      </c>
      <c r="CG93" s="4">
        <f t="shared" si="153"/>
        <v>7.4400000000000022</v>
      </c>
      <c r="CH93" s="4">
        <f t="shared" si="154"/>
        <v>6.7330316742081466</v>
      </c>
      <c r="CI93" s="4">
        <f t="shared" si="155"/>
        <v>6.1487603305785132</v>
      </c>
      <c r="CJ93" s="4">
        <f t="shared" si="156"/>
        <v>5.6577946768060849</v>
      </c>
      <c r="CK93" s="4">
        <f t="shared" si="157"/>
        <v>5.2394366197183109</v>
      </c>
      <c r="CL93" s="4">
        <f t="shared" si="158"/>
        <v>4.5644171779141107</v>
      </c>
      <c r="CM93" s="4">
        <f t="shared" si="159"/>
        <v>4.0434782608695654</v>
      </c>
      <c r="CN93" s="4">
        <f t="shared" si="160"/>
        <v>3.6292682926829265</v>
      </c>
      <c r="CO93" s="4">
        <f t="shared" si="161"/>
        <v>3.2920353982300883</v>
      </c>
      <c r="CP93" s="4">
        <f t="shared" si="162"/>
        <v>3.0121457489878547</v>
      </c>
      <c r="CQ93" s="4">
        <f t="shared" si="163"/>
        <v>2.7761194029850751</v>
      </c>
      <c r="CR93" s="4">
        <f t="shared" si="164"/>
        <v>2.5743944636678204</v>
      </c>
      <c r="CS93" s="4">
        <f t="shared" si="165"/>
        <v>2.4000000000000004</v>
      </c>
      <c r="CT93" s="4">
        <f t="shared" si="166"/>
        <v>2.24773413897281</v>
      </c>
      <c r="CU93" s="4">
        <f t="shared" si="167"/>
        <v>2.1550802139037435</v>
      </c>
      <c r="CV93" s="4">
        <f t="shared" si="168"/>
        <v>2.0962288686605985</v>
      </c>
      <c r="CW93" s="134">
        <f t="shared" si="169"/>
        <v>2.0405063291139243</v>
      </c>
      <c r="CX93" s="134">
        <f t="shared" si="170"/>
        <v>1.9876695437731198</v>
      </c>
      <c r="CY93" s="134">
        <f t="shared" si="171"/>
        <v>1.9374999999999998</v>
      </c>
      <c r="CZ93" s="134">
        <f t="shared" si="172"/>
        <v>1.8898007033997655</v>
      </c>
      <c r="DA93" s="134">
        <f t="shared" si="173"/>
        <v>1.8443935926773454</v>
      </c>
      <c r="DB93" s="28" t="s">
        <v>21</v>
      </c>
    </row>
    <row r="94" spans="4:106" x14ac:dyDescent="0.2">
      <c r="D94" s="28" t="s">
        <v>25</v>
      </c>
      <c r="E94" s="225">
        <f t="shared" ref="E94:H94" si="196">MAX(E65,E28,E29)</f>
        <v>54</v>
      </c>
      <c r="F94" s="225">
        <f t="shared" si="196"/>
        <v>35.409836065573764</v>
      </c>
      <c r="G94" s="225">
        <f t="shared" si="196"/>
        <v>26.341463414634145</v>
      </c>
      <c r="H94" s="225">
        <f t="shared" si="196"/>
        <v>20.970873786407765</v>
      </c>
      <c r="I94" s="167">
        <f>MAX(I65,I28,I29)</f>
        <v>17.419354838709676</v>
      </c>
      <c r="J94" s="225">
        <f>MAX(J65,J28,J29)</f>
        <v>14.896551724137931</v>
      </c>
      <c r="K94" s="167">
        <f>MAX(K65,K28,K29)</f>
        <v>13.012048192771084</v>
      </c>
      <c r="L94" s="225">
        <f>MAX(L65,L28,L29)</f>
        <v>11.550802139037433</v>
      </c>
      <c r="M94" s="4">
        <f t="shared" ref="M94:AB94" si="197">MAX(M65,M28,M29)</f>
        <v>10.8</v>
      </c>
      <c r="N94" s="4">
        <f t="shared" si="197"/>
        <v>9.7737556561085981</v>
      </c>
      <c r="O94" s="4">
        <f t="shared" si="197"/>
        <v>8.9256198347107443</v>
      </c>
      <c r="P94" s="4">
        <f t="shared" si="197"/>
        <v>8.2129277566539933</v>
      </c>
      <c r="Q94" s="4">
        <f t="shared" si="197"/>
        <v>7.6056338028169019</v>
      </c>
      <c r="R94" s="4">
        <f t="shared" si="197"/>
        <v>6.6257668711656441</v>
      </c>
      <c r="S94" s="4">
        <f t="shared" si="197"/>
        <v>5.8695652173913038</v>
      </c>
      <c r="T94" s="4">
        <f t="shared" si="197"/>
        <v>5.2682926829268286</v>
      </c>
      <c r="U94" s="4">
        <f t="shared" si="197"/>
        <v>4.7787610619469021</v>
      </c>
      <c r="V94" s="4">
        <f t="shared" si="197"/>
        <v>4.3724696356275308</v>
      </c>
      <c r="W94" s="4">
        <f t="shared" si="197"/>
        <v>4.0298507462686572</v>
      </c>
      <c r="X94" s="4">
        <f t="shared" si="197"/>
        <v>3.7370242214532872</v>
      </c>
      <c r="Y94" s="4">
        <f t="shared" si="197"/>
        <v>3.4838709677419355</v>
      </c>
      <c r="Z94" s="4">
        <f t="shared" si="197"/>
        <v>3.2628398791540785</v>
      </c>
      <c r="AA94" s="4">
        <f t="shared" si="197"/>
        <v>3.0681818181818183</v>
      </c>
      <c r="AB94" s="4">
        <f t="shared" si="197"/>
        <v>2.8954423592493299</v>
      </c>
      <c r="AC94" s="134">
        <f>MAX(AC65,AC28,AC29)</f>
        <v>2.7411167512690358</v>
      </c>
      <c r="AD94" s="134">
        <f>MAX(AD65,AD28,AD29)</f>
        <v>2.6024096385542173</v>
      </c>
      <c r="AE94" s="134">
        <f>MAX(AE65,AE28,AE29)</f>
        <v>2.5215517241379306</v>
      </c>
      <c r="AF94" s="134">
        <f>MAX(AF65,AF28,AF29)</f>
        <v>2.4657534246575339</v>
      </c>
      <c r="AG94" s="134">
        <f>MAX(AG65,AG28,AG29)</f>
        <v>2.4123711340206184</v>
      </c>
      <c r="AH94" s="28" t="s">
        <v>25</v>
      </c>
      <c r="AI94" s="4"/>
      <c r="AJ94" s="4"/>
      <c r="AK94" s="4"/>
      <c r="AL94" s="4"/>
      <c r="AM94" s="97">
        <f>39/45</f>
        <v>0.8666666666666667</v>
      </c>
      <c r="AN94" s="28" t="s">
        <v>25</v>
      </c>
      <c r="AO94" s="225">
        <f t="shared" si="122"/>
        <v>46.800000000000004</v>
      </c>
      <c r="AP94" s="225">
        <f t="shared" si="122"/>
        <v>30.688524590163929</v>
      </c>
      <c r="AQ94" s="225">
        <f t="shared" si="122"/>
        <v>22.829268292682926</v>
      </c>
      <c r="AR94" s="225">
        <f t="shared" si="122"/>
        <v>18.174757281553397</v>
      </c>
      <c r="AS94" s="167">
        <f t="shared" si="123"/>
        <v>15.096774193548386</v>
      </c>
      <c r="AT94" s="225">
        <f t="shared" si="124"/>
        <v>12.910344827586208</v>
      </c>
      <c r="AU94" s="167">
        <f t="shared" si="125"/>
        <v>11.27710843373494</v>
      </c>
      <c r="AV94" s="225">
        <f t="shared" si="126"/>
        <v>10.010695187165776</v>
      </c>
      <c r="AW94" s="4">
        <f t="shared" si="127"/>
        <v>9.3600000000000012</v>
      </c>
      <c r="AX94" s="4">
        <f t="shared" si="128"/>
        <v>8.4705882352941178</v>
      </c>
      <c r="AY94" s="4">
        <f t="shared" si="129"/>
        <v>7.7355371900826455</v>
      </c>
      <c r="AZ94" s="4">
        <f t="shared" si="130"/>
        <v>7.1178707224334614</v>
      </c>
      <c r="BA94" s="4">
        <f t="shared" si="131"/>
        <v>6.5915492957746489</v>
      </c>
      <c r="BB94" s="4">
        <f t="shared" si="132"/>
        <v>5.742331288343558</v>
      </c>
      <c r="BC94" s="4">
        <f t="shared" si="133"/>
        <v>5.0869565217391299</v>
      </c>
      <c r="BD94" s="4">
        <f t="shared" si="134"/>
        <v>4.565853658536585</v>
      </c>
      <c r="BE94" s="4">
        <f t="shared" si="135"/>
        <v>4.1415929203539816</v>
      </c>
      <c r="BF94" s="4">
        <f t="shared" si="136"/>
        <v>3.789473684210527</v>
      </c>
      <c r="BG94" s="4">
        <f t="shared" si="137"/>
        <v>3.4925373134328366</v>
      </c>
      <c r="BH94" s="4">
        <f t="shared" si="138"/>
        <v>3.2387543252595155</v>
      </c>
      <c r="BI94" s="4">
        <f t="shared" si="139"/>
        <v>3.0193548387096776</v>
      </c>
      <c r="BJ94" s="4">
        <f t="shared" si="140"/>
        <v>2.8277945619335347</v>
      </c>
      <c r="BK94" s="4">
        <f t="shared" si="141"/>
        <v>2.6590909090909092</v>
      </c>
      <c r="BL94" s="4">
        <f t="shared" si="142"/>
        <v>2.5093833780160861</v>
      </c>
      <c r="BM94" s="134">
        <f t="shared" si="143"/>
        <v>2.3756345177664979</v>
      </c>
      <c r="BN94" s="134">
        <f t="shared" si="144"/>
        <v>2.2554216867469883</v>
      </c>
      <c r="BO94" s="134">
        <f t="shared" si="145"/>
        <v>2.1853448275862064</v>
      </c>
      <c r="BP94" s="134">
        <f t="shared" si="146"/>
        <v>2.1369863013698627</v>
      </c>
      <c r="BQ94" s="134">
        <f t="shared" si="147"/>
        <v>2.0907216494845362</v>
      </c>
      <c r="BR94" s="28" t="s">
        <v>25</v>
      </c>
      <c r="BW94" s="97">
        <f>34/45</f>
        <v>0.75555555555555554</v>
      </c>
      <c r="BX94" s="28" t="s">
        <v>25</v>
      </c>
      <c r="BY94" s="225">
        <f t="shared" si="148"/>
        <v>40.799999999999997</v>
      </c>
      <c r="BZ94" s="225">
        <f t="shared" si="148"/>
        <v>26.754098360655732</v>
      </c>
      <c r="CA94" s="225">
        <f t="shared" si="148"/>
        <v>19.902439024390244</v>
      </c>
      <c r="CB94" s="225">
        <f t="shared" si="148"/>
        <v>15.844660194174756</v>
      </c>
      <c r="CC94" s="167">
        <f t="shared" si="149"/>
        <v>13.161290322580644</v>
      </c>
      <c r="CD94" s="225">
        <f t="shared" si="150"/>
        <v>11.255172413793103</v>
      </c>
      <c r="CE94" s="167">
        <f t="shared" si="151"/>
        <v>9.831325301204819</v>
      </c>
      <c r="CF94" s="225">
        <f t="shared" si="152"/>
        <v>8.7272727272727266</v>
      </c>
      <c r="CG94" s="4">
        <f t="shared" si="153"/>
        <v>8.16</v>
      </c>
      <c r="CH94" s="4">
        <f t="shared" si="154"/>
        <v>7.384615384615385</v>
      </c>
      <c r="CI94" s="4">
        <f t="shared" si="155"/>
        <v>6.7438016528925617</v>
      </c>
      <c r="CJ94" s="4">
        <f t="shared" si="156"/>
        <v>6.2053231939163505</v>
      </c>
      <c r="CK94" s="4">
        <f t="shared" si="157"/>
        <v>5.746478873239437</v>
      </c>
      <c r="CL94" s="4">
        <f t="shared" si="158"/>
        <v>5.0061349693251529</v>
      </c>
      <c r="CM94" s="4">
        <f t="shared" si="159"/>
        <v>4.4347826086956514</v>
      </c>
      <c r="CN94" s="4">
        <f t="shared" si="160"/>
        <v>3.9804878048780483</v>
      </c>
      <c r="CO94" s="4">
        <f t="shared" si="161"/>
        <v>3.6106194690265481</v>
      </c>
      <c r="CP94" s="4">
        <f t="shared" si="162"/>
        <v>3.3036437246963564</v>
      </c>
      <c r="CQ94" s="4">
        <f t="shared" si="163"/>
        <v>3.0447761194029854</v>
      </c>
      <c r="CR94" s="4">
        <f t="shared" si="164"/>
        <v>2.8235294117647056</v>
      </c>
      <c r="CS94" s="4">
        <f t="shared" si="165"/>
        <v>2.6322580645161291</v>
      </c>
      <c r="CT94" s="4">
        <f t="shared" si="166"/>
        <v>2.4652567975830815</v>
      </c>
      <c r="CU94" s="4">
        <f t="shared" si="167"/>
        <v>2.3181818181818183</v>
      </c>
      <c r="CV94" s="4">
        <f t="shared" si="168"/>
        <v>2.1876675603217159</v>
      </c>
      <c r="CW94" s="134">
        <f t="shared" si="169"/>
        <v>2.0710659898477157</v>
      </c>
      <c r="CX94" s="134">
        <f t="shared" si="170"/>
        <v>1.9662650602409641</v>
      </c>
      <c r="CY94" s="134">
        <f t="shared" si="171"/>
        <v>1.905172413793103</v>
      </c>
      <c r="CZ94" s="134">
        <f t="shared" si="172"/>
        <v>1.8630136986301367</v>
      </c>
      <c r="DA94" s="134">
        <f t="shared" si="173"/>
        <v>1.8226804123711338</v>
      </c>
      <c r="DB94" s="28" t="s">
        <v>25</v>
      </c>
    </row>
    <row r="95" spans="4:106" x14ac:dyDescent="0.2">
      <c r="D95" s="28" t="s">
        <v>26</v>
      </c>
      <c r="E95" s="225">
        <f t="shared" ref="E95:H95" si="198">MAX(E66,E30,E31)</f>
        <v>39.6</v>
      </c>
      <c r="F95" s="225">
        <f t="shared" si="198"/>
        <v>25.967213114754095</v>
      </c>
      <c r="G95" s="225">
        <f t="shared" si="198"/>
        <v>19.317073170731707</v>
      </c>
      <c r="H95" s="225">
        <f t="shared" si="198"/>
        <v>15.378640776699028</v>
      </c>
      <c r="I95" s="167">
        <f>MAX(I66,I30,I31)</f>
        <v>12.774193548387096</v>
      </c>
      <c r="J95" s="225">
        <f>MAX(J66,J30,J31)</f>
        <v>10.924137931034481</v>
      </c>
      <c r="K95" s="167">
        <f>MAX(K66,K30,K31)</f>
        <v>9.5421686746987948</v>
      </c>
      <c r="L95" s="225">
        <f>MAX(L66,L30,L31)</f>
        <v>8.4705882352941178</v>
      </c>
      <c r="M95" s="4">
        <f t="shared" ref="M95:AB95" si="199">MAX(M66,M30,M31)</f>
        <v>8.0270270270270281</v>
      </c>
      <c r="N95" s="4">
        <f t="shared" si="199"/>
        <v>7.4952681388012623</v>
      </c>
      <c r="O95" s="4">
        <f t="shared" si="199"/>
        <v>7.0295857988165684</v>
      </c>
      <c r="P95" s="4">
        <f t="shared" si="199"/>
        <v>6.6183844011142066</v>
      </c>
      <c r="Q95" s="4">
        <f t="shared" si="199"/>
        <v>6.2526315789473692</v>
      </c>
      <c r="R95" s="4">
        <f t="shared" si="199"/>
        <v>5.6303317535545014</v>
      </c>
      <c r="S95" s="4">
        <f t="shared" si="199"/>
        <v>5.1206896551724128</v>
      </c>
      <c r="T95" s="4">
        <f t="shared" si="199"/>
        <v>4.695652173913043</v>
      </c>
      <c r="U95" s="4">
        <f t="shared" si="199"/>
        <v>4.335766423357664</v>
      </c>
      <c r="V95" s="4">
        <f t="shared" si="199"/>
        <v>4.0271186440677971</v>
      </c>
      <c r="W95" s="4">
        <f t="shared" si="199"/>
        <v>3.759493670886076</v>
      </c>
      <c r="X95" s="4">
        <f t="shared" si="199"/>
        <v>3.5252225519287834</v>
      </c>
      <c r="Y95" s="4">
        <f t="shared" si="199"/>
        <v>3.3184357541899443</v>
      </c>
      <c r="Z95" s="4">
        <f t="shared" si="199"/>
        <v>3.1345646437994725</v>
      </c>
      <c r="AA95" s="4">
        <f t="shared" si="199"/>
        <v>2.9700000000000006</v>
      </c>
      <c r="AB95" s="4">
        <f t="shared" si="199"/>
        <v>2.8218527315914494</v>
      </c>
      <c r="AC95" s="134">
        <f>MAX(AC66,AC30,AC31)</f>
        <v>2.6877828054298645</v>
      </c>
      <c r="AD95" s="134">
        <f>MAX(AD66,AD30,AD31)</f>
        <v>2.5658747300215987</v>
      </c>
      <c r="AE95" s="134">
        <f>MAX(AE66,AE30,AE31)</f>
        <v>2.4750000000000001</v>
      </c>
      <c r="AF95" s="134">
        <f>MAX(AF66,AF30,AF31)</f>
        <v>2.4252631578947366</v>
      </c>
      <c r="AG95" s="134">
        <f>MAX(AG66,AG30,AG31)</f>
        <v>2.3774859287054406</v>
      </c>
      <c r="AH95" s="28" t="s">
        <v>26</v>
      </c>
      <c r="AI95" s="4"/>
      <c r="AJ95" s="4"/>
      <c r="AK95" s="4"/>
      <c r="AL95" s="4"/>
      <c r="AM95" s="97">
        <f>28/33</f>
        <v>0.84848484848484851</v>
      </c>
      <c r="AN95" s="28" t="s">
        <v>26</v>
      </c>
      <c r="AO95" s="225">
        <f t="shared" si="122"/>
        <v>33.6</v>
      </c>
      <c r="AP95" s="225">
        <f t="shared" si="122"/>
        <v>22.032786885245901</v>
      </c>
      <c r="AQ95" s="225">
        <f t="shared" si="122"/>
        <v>16.390243902439025</v>
      </c>
      <c r="AR95" s="225">
        <f t="shared" si="122"/>
        <v>13.048543689320388</v>
      </c>
      <c r="AS95" s="167">
        <f t="shared" si="123"/>
        <v>10.838709677419354</v>
      </c>
      <c r="AT95" s="225">
        <f t="shared" si="124"/>
        <v>9.2689655172413783</v>
      </c>
      <c r="AU95" s="167">
        <f t="shared" si="125"/>
        <v>8.0963855421686741</v>
      </c>
      <c r="AV95" s="225">
        <f t="shared" si="126"/>
        <v>7.1871657754010698</v>
      </c>
      <c r="AW95" s="4">
        <f t="shared" si="127"/>
        <v>6.8108108108108123</v>
      </c>
      <c r="AX95" s="4">
        <f t="shared" si="128"/>
        <v>6.3596214511041014</v>
      </c>
      <c r="AY95" s="4">
        <f t="shared" si="129"/>
        <v>5.9644970414201186</v>
      </c>
      <c r="AZ95" s="4">
        <f t="shared" si="130"/>
        <v>5.6155988857938723</v>
      </c>
      <c r="BA95" s="4">
        <f t="shared" si="131"/>
        <v>5.3052631578947373</v>
      </c>
      <c r="BB95" s="4">
        <f t="shared" si="132"/>
        <v>4.7772511848341228</v>
      </c>
      <c r="BC95" s="4">
        <f t="shared" si="133"/>
        <v>4.3448275862068959</v>
      </c>
      <c r="BD95" s="4">
        <f t="shared" si="134"/>
        <v>3.9841897233201577</v>
      </c>
      <c r="BE95" s="4">
        <f t="shared" si="135"/>
        <v>3.6788321167883211</v>
      </c>
      <c r="BF95" s="4">
        <f t="shared" si="136"/>
        <v>3.4169491525423732</v>
      </c>
      <c r="BG95" s="4">
        <f t="shared" si="137"/>
        <v>3.1898734177215191</v>
      </c>
      <c r="BH95" s="4">
        <f t="shared" si="138"/>
        <v>2.9910979228486649</v>
      </c>
      <c r="BI95" s="4">
        <f t="shared" si="139"/>
        <v>2.8156424581005588</v>
      </c>
      <c r="BJ95" s="4">
        <f t="shared" si="140"/>
        <v>2.6596306068601585</v>
      </c>
      <c r="BK95" s="4">
        <f t="shared" si="141"/>
        <v>2.5200000000000005</v>
      </c>
      <c r="BL95" s="4">
        <f t="shared" si="142"/>
        <v>2.3942992874109268</v>
      </c>
      <c r="BM95" s="134">
        <f t="shared" si="143"/>
        <v>2.2805429864253397</v>
      </c>
      <c r="BN95" s="134">
        <f t="shared" si="144"/>
        <v>2.1771058315334777</v>
      </c>
      <c r="BO95" s="134">
        <f t="shared" si="145"/>
        <v>2.1</v>
      </c>
      <c r="BP95" s="134">
        <f t="shared" si="146"/>
        <v>2.0577990430622006</v>
      </c>
      <c r="BQ95" s="134">
        <f t="shared" si="147"/>
        <v>2.0172607879924951</v>
      </c>
      <c r="BR95" s="28" t="s">
        <v>26</v>
      </c>
      <c r="BW95" s="97">
        <f>24/33</f>
        <v>0.72727272727272729</v>
      </c>
      <c r="BX95" s="28" t="s">
        <v>26</v>
      </c>
      <c r="BY95" s="225">
        <f t="shared" si="148"/>
        <v>28.8</v>
      </c>
      <c r="BZ95" s="225">
        <f t="shared" si="148"/>
        <v>18.885245901639344</v>
      </c>
      <c r="CA95" s="225">
        <f t="shared" si="148"/>
        <v>14.048780487804878</v>
      </c>
      <c r="CB95" s="225">
        <f t="shared" si="148"/>
        <v>11.184466019417474</v>
      </c>
      <c r="CC95" s="167">
        <f t="shared" si="149"/>
        <v>9.2903225806451619</v>
      </c>
      <c r="CD95" s="225">
        <f t="shared" si="150"/>
        <v>7.9448275862068956</v>
      </c>
      <c r="CE95" s="167">
        <f t="shared" si="151"/>
        <v>6.9397590361445785</v>
      </c>
      <c r="CF95" s="225">
        <f t="shared" si="152"/>
        <v>6.1604278074866317</v>
      </c>
      <c r="CG95" s="4">
        <f t="shared" si="153"/>
        <v>5.8378378378378386</v>
      </c>
      <c r="CH95" s="4">
        <f t="shared" si="154"/>
        <v>5.451104100946373</v>
      </c>
      <c r="CI95" s="4">
        <f t="shared" si="155"/>
        <v>5.1124260355029589</v>
      </c>
      <c r="CJ95" s="4">
        <f t="shared" si="156"/>
        <v>4.8133704735376046</v>
      </c>
      <c r="CK95" s="4">
        <f t="shared" si="157"/>
        <v>4.5473684210526324</v>
      </c>
      <c r="CL95" s="4">
        <f t="shared" si="158"/>
        <v>4.0947867298578196</v>
      </c>
      <c r="CM95" s="4">
        <f t="shared" si="159"/>
        <v>3.7241379310344822</v>
      </c>
      <c r="CN95" s="4">
        <f t="shared" si="160"/>
        <v>3.4150197628458496</v>
      </c>
      <c r="CO95" s="4">
        <f t="shared" si="161"/>
        <v>3.1532846715328469</v>
      </c>
      <c r="CP95" s="4">
        <f t="shared" si="162"/>
        <v>2.9288135593220344</v>
      </c>
      <c r="CQ95" s="4">
        <f t="shared" si="163"/>
        <v>2.7341772151898733</v>
      </c>
      <c r="CR95" s="4">
        <f t="shared" si="164"/>
        <v>2.5637982195845699</v>
      </c>
      <c r="CS95" s="4">
        <f t="shared" si="165"/>
        <v>2.4134078212290504</v>
      </c>
      <c r="CT95" s="4">
        <f t="shared" si="166"/>
        <v>2.2796833773087073</v>
      </c>
      <c r="CU95" s="4">
        <f t="shared" si="167"/>
        <v>2.1600000000000006</v>
      </c>
      <c r="CV95" s="4">
        <f t="shared" si="168"/>
        <v>2.0522565320665089</v>
      </c>
      <c r="CW95" s="134">
        <f t="shared" si="169"/>
        <v>1.9547511312217196</v>
      </c>
      <c r="CX95" s="134">
        <f t="shared" si="170"/>
        <v>1.8660907127429809</v>
      </c>
      <c r="CY95" s="134">
        <f t="shared" si="171"/>
        <v>1.8</v>
      </c>
      <c r="CZ95" s="134">
        <f t="shared" si="172"/>
        <v>1.7638277511961722</v>
      </c>
      <c r="DA95" s="134">
        <f t="shared" si="173"/>
        <v>1.7290806754221386</v>
      </c>
      <c r="DB95" s="28" t="s">
        <v>26</v>
      </c>
    </row>
    <row r="96" spans="4:106" x14ac:dyDescent="0.2">
      <c r="D96" s="28" t="s">
        <v>27</v>
      </c>
      <c r="E96" s="225">
        <f t="shared" ref="E96:H96" si="200">MAX(E33,E32,E67)</f>
        <v>33.6</v>
      </c>
      <c r="F96" s="225">
        <f t="shared" si="200"/>
        <v>22.032786885245898</v>
      </c>
      <c r="G96" s="225">
        <f t="shared" si="200"/>
        <v>16.390243902439025</v>
      </c>
      <c r="H96" s="225">
        <f t="shared" si="200"/>
        <v>13.048543689320388</v>
      </c>
      <c r="I96" s="167">
        <f>MAX(I33,I32,I67)</f>
        <v>10.838709677419354</v>
      </c>
      <c r="J96" s="225">
        <f>MAX(J33,J32,J67)</f>
        <v>9.2689655172413783</v>
      </c>
      <c r="K96" s="167">
        <f>MAX(K33,K32,K67)</f>
        <v>8.0963855421686741</v>
      </c>
      <c r="L96" s="225">
        <f>MAX(L33,L32,L67)</f>
        <v>7.1871657754010689</v>
      </c>
      <c r="M96" s="4">
        <f t="shared" ref="M96:AB96" si="201">MAX(M33,M32,M67)</f>
        <v>6.8571428571428577</v>
      </c>
      <c r="N96" s="4">
        <f t="shared" si="201"/>
        <v>6.5084745762711869</v>
      </c>
      <c r="O96" s="4">
        <f t="shared" si="201"/>
        <v>6.1935483870967749</v>
      </c>
      <c r="P96" s="4">
        <f t="shared" si="201"/>
        <v>5.907692307692308</v>
      </c>
      <c r="Q96" s="4">
        <f t="shared" si="201"/>
        <v>5.6470588235294121</v>
      </c>
      <c r="R96" s="4">
        <f t="shared" si="201"/>
        <v>5.1891891891891886</v>
      </c>
      <c r="S96" s="4">
        <f t="shared" si="201"/>
        <v>4.8</v>
      </c>
      <c r="T96" s="4">
        <f t="shared" si="201"/>
        <v>4.4651162790697674</v>
      </c>
      <c r="U96" s="4">
        <f t="shared" si="201"/>
        <v>4.1739130434782608</v>
      </c>
      <c r="V96" s="4">
        <f t="shared" si="201"/>
        <v>3.9183673469387759</v>
      </c>
      <c r="W96" s="4">
        <f t="shared" si="201"/>
        <v>3.6923076923076925</v>
      </c>
      <c r="X96" s="4">
        <f t="shared" si="201"/>
        <v>3.4909090909090916</v>
      </c>
      <c r="Y96" s="4">
        <f t="shared" si="201"/>
        <v>3.3103448275862073</v>
      </c>
      <c r="Z96" s="4">
        <f t="shared" si="201"/>
        <v>3.1475409836065578</v>
      </c>
      <c r="AA96" s="4">
        <f t="shared" si="201"/>
        <v>3.0000000000000004</v>
      </c>
      <c r="AB96" s="4">
        <f t="shared" si="201"/>
        <v>2.8656716417910451</v>
      </c>
      <c r="AC96" s="134">
        <f>MAX(AC33,AC32,AC67)</f>
        <v>2.7428571428571433</v>
      </c>
      <c r="AD96" s="134">
        <f>MAX(AD33,AD32,AD67)</f>
        <v>2.6301369863013702</v>
      </c>
      <c r="AE96" s="134">
        <f>MAX(AE33,AE32,AE67)</f>
        <v>2.5499999999999998</v>
      </c>
      <c r="AF96" s="134">
        <f>MAX(AF33,AF32,AF67)</f>
        <v>2.5030674846625764</v>
      </c>
      <c r="AG96" s="134">
        <f>MAX(AG33,AG32,AG67)</f>
        <v>2.4578313253012047</v>
      </c>
      <c r="AH96" s="28" t="s">
        <v>27</v>
      </c>
      <c r="AI96" s="4"/>
      <c r="AJ96" s="4"/>
      <c r="AK96" s="4"/>
      <c r="AL96" s="4"/>
      <c r="AM96" s="97">
        <f>24/28</f>
        <v>0.8571428571428571</v>
      </c>
      <c r="AN96" s="28" t="s">
        <v>27</v>
      </c>
      <c r="AO96" s="225">
        <f t="shared" si="122"/>
        <v>28.8</v>
      </c>
      <c r="AP96" s="225">
        <f t="shared" si="122"/>
        <v>18.88524590163934</v>
      </c>
      <c r="AQ96" s="225">
        <f t="shared" si="122"/>
        <v>14.048780487804878</v>
      </c>
      <c r="AR96" s="225">
        <f t="shared" si="122"/>
        <v>11.184466019417474</v>
      </c>
      <c r="AS96" s="167">
        <f t="shared" si="123"/>
        <v>9.2903225806451601</v>
      </c>
      <c r="AT96" s="225">
        <f t="shared" si="124"/>
        <v>7.9448275862068956</v>
      </c>
      <c r="AU96" s="167">
        <f t="shared" si="125"/>
        <v>6.9397590361445776</v>
      </c>
      <c r="AV96" s="225">
        <f t="shared" si="126"/>
        <v>6.1604278074866299</v>
      </c>
      <c r="AW96" s="4">
        <f t="shared" si="127"/>
        <v>5.8775510204081636</v>
      </c>
      <c r="AX96" s="4">
        <f t="shared" si="128"/>
        <v>5.5786924939467317</v>
      </c>
      <c r="AY96" s="4">
        <f t="shared" si="129"/>
        <v>5.3087557603686637</v>
      </c>
      <c r="AZ96" s="4">
        <f t="shared" si="130"/>
        <v>5.0637362637362635</v>
      </c>
      <c r="BA96" s="4">
        <f t="shared" si="131"/>
        <v>4.8403361344537812</v>
      </c>
      <c r="BB96" s="4">
        <f t="shared" si="132"/>
        <v>4.447876447876447</v>
      </c>
      <c r="BC96" s="4">
        <f t="shared" si="133"/>
        <v>4.1142857142857139</v>
      </c>
      <c r="BD96" s="4">
        <f t="shared" si="134"/>
        <v>3.8272425249169433</v>
      </c>
      <c r="BE96" s="4">
        <f t="shared" si="135"/>
        <v>3.5776397515527947</v>
      </c>
      <c r="BF96" s="4">
        <f t="shared" si="136"/>
        <v>3.3586005830903791</v>
      </c>
      <c r="BG96" s="4">
        <f t="shared" si="137"/>
        <v>3.1648351648351647</v>
      </c>
      <c r="BH96" s="4">
        <f t="shared" si="138"/>
        <v>2.9922077922077928</v>
      </c>
      <c r="BI96" s="4">
        <f t="shared" si="139"/>
        <v>2.8374384236453203</v>
      </c>
      <c r="BJ96" s="4">
        <f t="shared" si="140"/>
        <v>2.6978922716627638</v>
      </c>
      <c r="BK96" s="4">
        <f t="shared" si="141"/>
        <v>2.5714285714285716</v>
      </c>
      <c r="BL96" s="4">
        <f t="shared" si="142"/>
        <v>2.4562899786780386</v>
      </c>
      <c r="BM96" s="134">
        <f t="shared" si="143"/>
        <v>2.3510204081632655</v>
      </c>
      <c r="BN96" s="134">
        <f t="shared" si="144"/>
        <v>2.2544031311154602</v>
      </c>
      <c r="BO96" s="134">
        <f t="shared" si="145"/>
        <v>2.1857142857142855</v>
      </c>
      <c r="BP96" s="134">
        <f t="shared" si="146"/>
        <v>2.1454864154250655</v>
      </c>
      <c r="BQ96" s="134">
        <f t="shared" si="147"/>
        <v>2.1067125645438898</v>
      </c>
      <c r="BR96" s="28" t="s">
        <v>27</v>
      </c>
      <c r="BW96" s="97">
        <f>20/28</f>
        <v>0.7142857142857143</v>
      </c>
      <c r="BX96" s="28" t="s">
        <v>27</v>
      </c>
      <c r="BY96" s="225">
        <f t="shared" si="148"/>
        <v>24</v>
      </c>
      <c r="BZ96" s="225">
        <f t="shared" si="148"/>
        <v>15.737704918032785</v>
      </c>
      <c r="CA96" s="225">
        <f t="shared" si="148"/>
        <v>11.707317073170731</v>
      </c>
      <c r="CB96" s="225">
        <f t="shared" si="148"/>
        <v>9.3203883495145625</v>
      </c>
      <c r="CC96" s="167">
        <f t="shared" si="149"/>
        <v>7.7419354838709671</v>
      </c>
      <c r="CD96" s="225">
        <f t="shared" si="150"/>
        <v>6.6206896551724128</v>
      </c>
      <c r="CE96" s="167">
        <f t="shared" si="151"/>
        <v>5.7831325301204819</v>
      </c>
      <c r="CF96" s="225">
        <f t="shared" si="152"/>
        <v>5.1336898395721926</v>
      </c>
      <c r="CG96" s="4">
        <f t="shared" si="153"/>
        <v>4.8979591836734695</v>
      </c>
      <c r="CH96" s="4">
        <f t="shared" si="154"/>
        <v>4.6489104116222766</v>
      </c>
      <c r="CI96" s="4">
        <f t="shared" si="155"/>
        <v>4.4239631336405534</v>
      </c>
      <c r="CJ96" s="4">
        <f t="shared" si="156"/>
        <v>4.2197802197802199</v>
      </c>
      <c r="CK96" s="4">
        <f t="shared" si="157"/>
        <v>4.033613445378152</v>
      </c>
      <c r="CL96" s="4">
        <f t="shared" si="158"/>
        <v>3.7065637065637063</v>
      </c>
      <c r="CM96" s="4">
        <f t="shared" si="159"/>
        <v>3.4285714285714284</v>
      </c>
      <c r="CN96" s="4">
        <f t="shared" si="160"/>
        <v>3.1893687707641196</v>
      </c>
      <c r="CO96" s="4">
        <f t="shared" si="161"/>
        <v>2.981366459627329</v>
      </c>
      <c r="CP96" s="4">
        <f t="shared" si="162"/>
        <v>2.7988338192419828</v>
      </c>
      <c r="CQ96" s="4">
        <f t="shared" si="163"/>
        <v>2.6373626373626378</v>
      </c>
      <c r="CR96" s="4">
        <f t="shared" si="164"/>
        <v>2.4935064935064939</v>
      </c>
      <c r="CS96" s="4">
        <f t="shared" si="165"/>
        <v>2.3645320197044337</v>
      </c>
      <c r="CT96" s="4">
        <f t="shared" si="166"/>
        <v>2.2482435597189698</v>
      </c>
      <c r="CU96" s="4">
        <f t="shared" si="167"/>
        <v>2.1428571428571432</v>
      </c>
      <c r="CV96" s="4">
        <f t="shared" si="168"/>
        <v>2.0469083155650321</v>
      </c>
      <c r="CW96" s="134">
        <f t="shared" si="169"/>
        <v>1.9591836734693882</v>
      </c>
      <c r="CX96" s="134">
        <f t="shared" si="170"/>
        <v>1.8786692759295502</v>
      </c>
      <c r="CY96" s="134">
        <f t="shared" si="171"/>
        <v>1.8214285714285714</v>
      </c>
      <c r="CZ96" s="134">
        <f t="shared" si="172"/>
        <v>1.7879053461875547</v>
      </c>
      <c r="DA96" s="134">
        <f t="shared" si="173"/>
        <v>1.7555938037865748</v>
      </c>
      <c r="DB96" s="28" t="s">
        <v>27</v>
      </c>
    </row>
    <row r="97" spans="3:106" x14ac:dyDescent="0.2">
      <c r="D97" s="28" t="s">
        <v>22</v>
      </c>
      <c r="E97" s="225">
        <f t="shared" ref="E97:H97" si="202">MAX(E68,E36,E35,E34)</f>
        <v>33.695999999999998</v>
      </c>
      <c r="F97" s="225">
        <f t="shared" si="202"/>
        <v>22.095737704918029</v>
      </c>
      <c r="G97" s="225">
        <f t="shared" si="202"/>
        <v>16.437073170731704</v>
      </c>
      <c r="H97" s="225">
        <f t="shared" si="202"/>
        <v>13.085825242718444</v>
      </c>
      <c r="I97" s="167">
        <f>MAX(I68,I36,I35,I34)</f>
        <v>10.869677419354838</v>
      </c>
      <c r="J97" s="225">
        <f>MAX(J68,J36,J35,J34)</f>
        <v>9.2954482758620678</v>
      </c>
      <c r="K97" s="167">
        <f>MAX(K68,K36,K35,K34)</f>
        <v>8.1195180722891553</v>
      </c>
      <c r="L97" s="225">
        <f>MAX(L68,L36,L35,L34)</f>
        <v>7.2077005347593577</v>
      </c>
      <c r="M97" s="4">
        <f t="shared" ref="M97:AB97" si="203">MAX(M68,M36,M35,M34)</f>
        <v>6.8767346938775509</v>
      </c>
      <c r="N97" s="4">
        <f t="shared" si="203"/>
        <v>6.5270702179176752</v>
      </c>
      <c r="O97" s="4">
        <f t="shared" si="203"/>
        <v>6.2112442396313368</v>
      </c>
      <c r="P97" s="4">
        <f t="shared" si="203"/>
        <v>5.9245714285714284</v>
      </c>
      <c r="Q97" s="4">
        <f t="shared" si="203"/>
        <v>5.6631932773109241</v>
      </c>
      <c r="R97" s="4">
        <f t="shared" si="203"/>
        <v>5.2040154440154431</v>
      </c>
      <c r="S97" s="4">
        <f t="shared" si="203"/>
        <v>4.8137142857142852</v>
      </c>
      <c r="T97" s="4">
        <f t="shared" si="203"/>
        <v>4.4778737541528235</v>
      </c>
      <c r="U97" s="4">
        <f t="shared" si="203"/>
        <v>4.1858385093167696</v>
      </c>
      <c r="V97" s="4">
        <f t="shared" si="203"/>
        <v>3.9295626822157432</v>
      </c>
      <c r="W97" s="4">
        <f t="shared" si="203"/>
        <v>3.7028571428571428</v>
      </c>
      <c r="X97" s="4">
        <f t="shared" si="203"/>
        <v>3.5008831168831174</v>
      </c>
      <c r="Y97" s="4">
        <f t="shared" si="203"/>
        <v>3.319802955665025</v>
      </c>
      <c r="Z97" s="4">
        <f t="shared" si="203"/>
        <v>3.1565339578454337</v>
      </c>
      <c r="AA97" s="4">
        <f t="shared" si="203"/>
        <v>3.0085714285714289</v>
      </c>
      <c r="AB97" s="4">
        <f t="shared" si="203"/>
        <v>2.873859275053305</v>
      </c>
      <c r="AC97" s="134">
        <f>MAX(AC68,AC36,AC35,AC34)</f>
        <v>2.7506938775510203</v>
      </c>
      <c r="AD97" s="134">
        <f>MAX(AD68,AD36,AD35,AD34)</f>
        <v>2.6376516634050882</v>
      </c>
      <c r="AE97" s="134">
        <f>MAX(AE68,AE36,AE35,AE34)</f>
        <v>2.533533834586466</v>
      </c>
      <c r="AF97" s="134">
        <f>MAX(AF68,AF36,AF35,AF34)</f>
        <v>2.4783093829247673</v>
      </c>
      <c r="AG97" s="134">
        <f>MAX(AG68,AG36,AG35,AG34)</f>
        <v>2.4350830564784052</v>
      </c>
      <c r="AH97" s="28" t="s">
        <v>22</v>
      </c>
      <c r="AI97" s="4"/>
      <c r="AJ97" s="4"/>
      <c r="AK97" s="4"/>
      <c r="AL97" s="4"/>
      <c r="AM97" s="97">
        <f>20/24</f>
        <v>0.83333333333333337</v>
      </c>
      <c r="AN97" s="28" t="s">
        <v>22</v>
      </c>
      <c r="AO97" s="225">
        <f t="shared" si="122"/>
        <v>28.08</v>
      </c>
      <c r="AP97" s="225">
        <f t="shared" si="122"/>
        <v>18.413114754098359</v>
      </c>
      <c r="AQ97" s="225">
        <f t="shared" si="122"/>
        <v>13.697560975609754</v>
      </c>
      <c r="AR97" s="225">
        <f t="shared" si="122"/>
        <v>10.904854368932037</v>
      </c>
      <c r="AS97" s="167">
        <f t="shared" si="123"/>
        <v>9.0580645161290327</v>
      </c>
      <c r="AT97" s="225">
        <f t="shared" si="124"/>
        <v>7.7462068965517235</v>
      </c>
      <c r="AU97" s="167">
        <f t="shared" si="125"/>
        <v>6.7662650602409631</v>
      </c>
      <c r="AV97" s="225">
        <f t="shared" si="126"/>
        <v>6.0064171122994647</v>
      </c>
      <c r="AW97" s="4">
        <f t="shared" si="127"/>
        <v>5.7306122448979595</v>
      </c>
      <c r="AX97" s="4">
        <f t="shared" si="128"/>
        <v>5.4392251815980632</v>
      </c>
      <c r="AY97" s="4">
        <f t="shared" si="129"/>
        <v>5.1760368663594472</v>
      </c>
      <c r="AZ97" s="4">
        <f t="shared" si="130"/>
        <v>4.9371428571428568</v>
      </c>
      <c r="BA97" s="4">
        <f t="shared" si="131"/>
        <v>4.7193277310924371</v>
      </c>
      <c r="BB97" s="4">
        <f t="shared" si="132"/>
        <v>4.3366795366795365</v>
      </c>
      <c r="BC97" s="4">
        <f t="shared" si="133"/>
        <v>4.0114285714285716</v>
      </c>
      <c r="BD97" s="4">
        <f t="shared" si="134"/>
        <v>3.7315614617940196</v>
      </c>
      <c r="BE97" s="4">
        <f t="shared" si="135"/>
        <v>3.4881987577639748</v>
      </c>
      <c r="BF97" s="4">
        <f t="shared" si="136"/>
        <v>3.2746355685131197</v>
      </c>
      <c r="BG97" s="4">
        <f t="shared" si="137"/>
        <v>3.0857142857142859</v>
      </c>
      <c r="BH97" s="4">
        <f t="shared" si="138"/>
        <v>2.9174025974025981</v>
      </c>
      <c r="BI97" s="4">
        <f t="shared" si="139"/>
        <v>2.7665024630541875</v>
      </c>
      <c r="BJ97" s="4">
        <f t="shared" si="140"/>
        <v>2.6304449648711947</v>
      </c>
      <c r="BK97" s="4">
        <f t="shared" si="141"/>
        <v>2.5071428571428576</v>
      </c>
      <c r="BL97" s="4">
        <f t="shared" si="142"/>
        <v>2.3948827292110875</v>
      </c>
      <c r="BM97" s="134">
        <f t="shared" si="143"/>
        <v>2.2922448979591836</v>
      </c>
      <c r="BN97" s="134">
        <f t="shared" si="144"/>
        <v>2.1980430528375736</v>
      </c>
      <c r="BO97" s="134">
        <f t="shared" si="145"/>
        <v>2.1112781954887216</v>
      </c>
      <c r="BP97" s="134">
        <f t="shared" si="146"/>
        <v>2.065257819103973</v>
      </c>
      <c r="BQ97" s="134">
        <f t="shared" si="147"/>
        <v>2.0292358803986712</v>
      </c>
      <c r="BR97" s="28" t="s">
        <v>22</v>
      </c>
      <c r="BW97" s="97">
        <f>17/24</f>
        <v>0.70833333333333337</v>
      </c>
      <c r="BX97" s="28" t="s">
        <v>22</v>
      </c>
      <c r="BY97" s="225">
        <f t="shared" si="148"/>
        <v>23.867999999999999</v>
      </c>
      <c r="BZ97" s="225">
        <f t="shared" si="148"/>
        <v>15.651147540983605</v>
      </c>
      <c r="CA97" s="225">
        <f t="shared" si="148"/>
        <v>11.642926829268291</v>
      </c>
      <c r="CB97" s="225">
        <f t="shared" si="148"/>
        <v>9.2691262135922319</v>
      </c>
      <c r="CC97" s="167">
        <f t="shared" si="149"/>
        <v>7.6993548387096773</v>
      </c>
      <c r="CD97" s="225">
        <f t="shared" si="150"/>
        <v>6.5842758620689654</v>
      </c>
      <c r="CE97" s="167">
        <f t="shared" si="151"/>
        <v>5.7513253012048189</v>
      </c>
      <c r="CF97" s="225">
        <f t="shared" si="152"/>
        <v>5.1054545454545455</v>
      </c>
      <c r="CG97" s="4">
        <f t="shared" si="153"/>
        <v>4.8710204081632655</v>
      </c>
      <c r="CH97" s="4">
        <f t="shared" si="154"/>
        <v>4.6233414043583538</v>
      </c>
      <c r="CI97" s="4">
        <f t="shared" si="155"/>
        <v>4.3996313364055304</v>
      </c>
      <c r="CJ97" s="4">
        <f t="shared" si="156"/>
        <v>4.1965714285714286</v>
      </c>
      <c r="CK97" s="4">
        <f t="shared" si="157"/>
        <v>4.0114285714285716</v>
      </c>
      <c r="CL97" s="4">
        <f t="shared" si="158"/>
        <v>3.6861776061776057</v>
      </c>
      <c r="CM97" s="4">
        <f t="shared" si="159"/>
        <v>3.4097142857142857</v>
      </c>
      <c r="CN97" s="4">
        <f t="shared" si="160"/>
        <v>3.171827242524917</v>
      </c>
      <c r="CO97" s="4">
        <f t="shared" si="161"/>
        <v>2.9649689440993785</v>
      </c>
      <c r="CP97" s="4">
        <f t="shared" si="162"/>
        <v>2.7834402332361514</v>
      </c>
      <c r="CQ97" s="4">
        <f t="shared" si="163"/>
        <v>2.6228571428571428</v>
      </c>
      <c r="CR97" s="4">
        <f t="shared" si="164"/>
        <v>2.4797922077922081</v>
      </c>
      <c r="CS97" s="4">
        <f t="shared" si="165"/>
        <v>2.3515270935960597</v>
      </c>
      <c r="CT97" s="4">
        <f t="shared" si="166"/>
        <v>2.2358782201405156</v>
      </c>
      <c r="CU97" s="4">
        <f t="shared" si="167"/>
        <v>2.1310714285714289</v>
      </c>
      <c r="CV97" s="4">
        <f t="shared" si="168"/>
        <v>2.0356503198294242</v>
      </c>
      <c r="CW97" s="134">
        <f t="shared" si="169"/>
        <v>1.9484081632653061</v>
      </c>
      <c r="CX97" s="134">
        <f t="shared" si="170"/>
        <v>1.8683365949119375</v>
      </c>
      <c r="CY97" s="134">
        <f t="shared" si="171"/>
        <v>1.7945864661654134</v>
      </c>
      <c r="CZ97" s="134">
        <f t="shared" si="172"/>
        <v>1.7554691462383769</v>
      </c>
      <c r="DA97" s="134">
        <f t="shared" si="173"/>
        <v>1.7248504983388704</v>
      </c>
      <c r="DB97" s="28" t="s">
        <v>22</v>
      </c>
    </row>
    <row r="98" spans="3:106" x14ac:dyDescent="0.2">
      <c r="D98" s="28" t="s">
        <v>23</v>
      </c>
      <c r="E98" s="225">
        <f t="shared" ref="E98:H98" si="204">MAX(E69,E37,E38,E39)</f>
        <v>30.96</v>
      </c>
      <c r="F98" s="225">
        <f t="shared" si="204"/>
        <v>20.301639344262295</v>
      </c>
      <c r="G98" s="225">
        <f t="shared" si="204"/>
        <v>15.102439024390243</v>
      </c>
      <c r="H98" s="225">
        <f t="shared" si="204"/>
        <v>12.023300970873786</v>
      </c>
      <c r="I98" s="167">
        <f>MAX(I69,I37,I38,I39)</f>
        <v>9.9870967741935477</v>
      </c>
      <c r="J98" s="225">
        <f>MAX(J69,J37,J38,J39)</f>
        <v>8.5406896551724127</v>
      </c>
      <c r="K98" s="167">
        <f>MAX(K69,K37,K38,K39)</f>
        <v>7.4602409638554219</v>
      </c>
      <c r="L98" s="225">
        <f>MAX(L69,L37,L38,L39)</f>
        <v>6.622459893048128</v>
      </c>
      <c r="M98" s="4">
        <f t="shared" ref="M98:AB98" si="205">MAX(M69,M37,M38,M39)</f>
        <v>6.1303288913529892</v>
      </c>
      <c r="N98" s="4">
        <f t="shared" si="205"/>
        <v>5.8274356271645837</v>
      </c>
      <c r="O98" s="4">
        <f t="shared" si="205"/>
        <v>5.5530644090900942</v>
      </c>
      <c r="P98" s="4">
        <f t="shared" si="205"/>
        <v>5.3033677070129164</v>
      </c>
      <c r="Q98" s="4">
        <f t="shared" si="205"/>
        <v>5.0751602380210814</v>
      </c>
      <c r="R98" s="4">
        <f t="shared" si="205"/>
        <v>4.6729959398064995</v>
      </c>
      <c r="S98" s="4">
        <f t="shared" si="205"/>
        <v>4.3298882564367931</v>
      </c>
      <c r="T98" s="4">
        <f t="shared" si="205"/>
        <v>4.0337185517178487</v>
      </c>
      <c r="U98" s="4">
        <f t="shared" si="205"/>
        <v>3.7754716290867409</v>
      </c>
      <c r="V98" s="4">
        <f t="shared" si="205"/>
        <v>3.5483020641124088</v>
      </c>
      <c r="W98" s="4">
        <f t="shared" si="205"/>
        <v>3.3469184783196222</v>
      </c>
      <c r="X98" s="4">
        <f t="shared" si="205"/>
        <v>3.1671662250774912</v>
      </c>
      <c r="Y98" s="4">
        <f t="shared" si="205"/>
        <v>3.0057376969602827</v>
      </c>
      <c r="Z98" s="4">
        <f t="shared" si="205"/>
        <v>2.859966929322975</v>
      </c>
      <c r="AA98" s="4">
        <f t="shared" si="205"/>
        <v>2.7276812066641409</v>
      </c>
      <c r="AB98" s="4">
        <f t="shared" si="205"/>
        <v>2.6070920313592079</v>
      </c>
      <c r="AC98" s="134">
        <f>MAX(AC69,AC37,AC38,AC39)</f>
        <v>2.49671378918252</v>
      </c>
      <c r="AD98" s="134">
        <f>MAX(AD69,AD37,AD38,AD39)</f>
        <v>2.3953022366985679</v>
      </c>
      <c r="AE98" s="134">
        <f>MAX(AE69,AE37,AE38,AE39)</f>
        <v>2.3291615658362987</v>
      </c>
      <c r="AF98" s="134">
        <f>MAX(AF69,AF37,AF38,AF39)</f>
        <v>2.2948611500701261</v>
      </c>
      <c r="AG98" s="134">
        <f>MAX(AG69,AG37,AG38,AG39)</f>
        <v>2.2615563234277816</v>
      </c>
      <c r="AH98" s="28" t="s">
        <v>23</v>
      </c>
      <c r="AI98" s="4"/>
      <c r="AJ98" s="4"/>
      <c r="AK98" s="4"/>
      <c r="AL98" s="4"/>
      <c r="AM98" s="97">
        <f>22/25.8</f>
        <v>0.8527131782945736</v>
      </c>
      <c r="AN98" s="28" t="s">
        <v>23</v>
      </c>
      <c r="AO98" s="225">
        <f t="shared" ref="AO98:AR101" si="206">$AM98*E98</f>
        <v>26.4</v>
      </c>
      <c r="AP98" s="225">
        <f t="shared" si="206"/>
        <v>17.311475409836063</v>
      </c>
      <c r="AQ98" s="225">
        <f t="shared" si="206"/>
        <v>12.878048780487804</v>
      </c>
      <c r="AR98" s="225">
        <f t="shared" si="206"/>
        <v>10.252427184466018</v>
      </c>
      <c r="AS98" s="167">
        <f t="shared" si="123"/>
        <v>8.5161290322580641</v>
      </c>
      <c r="AT98" s="225">
        <f t="shared" si="124"/>
        <v>7.2827586206896537</v>
      </c>
      <c r="AU98" s="167">
        <f t="shared" si="125"/>
        <v>6.3614457831325302</v>
      </c>
      <c r="AV98" s="225">
        <f t="shared" si="126"/>
        <v>5.6470588235294112</v>
      </c>
      <c r="AW98" s="4">
        <f t="shared" si="127"/>
        <v>5.2274122329366568</v>
      </c>
      <c r="AX98" s="4">
        <f t="shared" si="128"/>
        <v>4.9691311549465444</v>
      </c>
      <c r="AY98" s="4">
        <f t="shared" si="129"/>
        <v>4.7351712015496927</v>
      </c>
      <c r="AZ98" s="4">
        <f t="shared" si="130"/>
        <v>4.5222515331117892</v>
      </c>
      <c r="BA98" s="4">
        <f t="shared" si="131"/>
        <v>4.3276560169172011</v>
      </c>
      <c r="BB98" s="4">
        <f t="shared" si="132"/>
        <v>3.9847252199900383</v>
      </c>
      <c r="BC98" s="4">
        <f t="shared" si="133"/>
        <v>3.6921527768065676</v>
      </c>
      <c r="BD98" s="4">
        <f t="shared" si="134"/>
        <v>3.4396049665811113</v>
      </c>
      <c r="BE98" s="4">
        <f t="shared" si="135"/>
        <v>3.2193944123995464</v>
      </c>
      <c r="BF98" s="4">
        <f t="shared" si="136"/>
        <v>3.025683930638488</v>
      </c>
      <c r="BG98" s="4">
        <f t="shared" si="137"/>
        <v>2.8539614931407629</v>
      </c>
      <c r="BH98" s="4">
        <f t="shared" si="138"/>
        <v>2.7006843779730545</v>
      </c>
      <c r="BI98" s="4">
        <f t="shared" si="139"/>
        <v>2.5630321446948146</v>
      </c>
      <c r="BJ98" s="4">
        <f t="shared" si="140"/>
        <v>2.4387314901203663</v>
      </c>
      <c r="BK98" s="4">
        <f t="shared" si="141"/>
        <v>2.3259297111089574</v>
      </c>
      <c r="BL98" s="4">
        <f t="shared" si="142"/>
        <v>2.2231017321667661</v>
      </c>
      <c r="BM98" s="134">
        <f t="shared" si="143"/>
        <v>2.1289807504657148</v>
      </c>
      <c r="BN98" s="134">
        <f t="shared" si="144"/>
        <v>2.0425057832313369</v>
      </c>
      <c r="BO98" s="134">
        <f t="shared" si="145"/>
        <v>1.9861067615658361</v>
      </c>
      <c r="BP98" s="134">
        <f t="shared" si="146"/>
        <v>1.9568583450210377</v>
      </c>
      <c r="BQ98" s="134">
        <f t="shared" si="147"/>
        <v>1.9284588804422942</v>
      </c>
      <c r="BR98" s="28" t="s">
        <v>23</v>
      </c>
      <c r="BW98" s="97">
        <f>17.3/25.8</f>
        <v>0.6705426356589147</v>
      </c>
      <c r="BX98" s="28" t="s">
        <v>23</v>
      </c>
      <c r="BY98" s="225">
        <f t="shared" ref="BY98:CB101" si="207">$BW98*E98</f>
        <v>20.759999999999998</v>
      </c>
      <c r="BZ98" s="225">
        <f t="shared" si="207"/>
        <v>13.61311475409836</v>
      </c>
      <c r="CA98" s="225">
        <f t="shared" si="207"/>
        <v>10.126829268292681</v>
      </c>
      <c r="CB98" s="225">
        <f t="shared" si="207"/>
        <v>8.0621359223300963</v>
      </c>
      <c r="CC98" s="167">
        <f t="shared" si="149"/>
        <v>6.6967741935483867</v>
      </c>
      <c r="CD98" s="225">
        <f t="shared" si="150"/>
        <v>5.7268965517241366</v>
      </c>
      <c r="CE98" s="167">
        <f t="shared" si="151"/>
        <v>5.0024096385542167</v>
      </c>
      <c r="CF98" s="225">
        <f t="shared" si="152"/>
        <v>4.4406417112299463</v>
      </c>
      <c r="CG98" s="4">
        <f t="shared" si="153"/>
        <v>4.1106468922638255</v>
      </c>
      <c r="CH98" s="4">
        <f t="shared" si="154"/>
        <v>3.9075440445716008</v>
      </c>
      <c r="CI98" s="4">
        <f t="shared" si="155"/>
        <v>3.7235664448549857</v>
      </c>
      <c r="CJ98" s="4">
        <f t="shared" si="156"/>
        <v>3.5561341601288157</v>
      </c>
      <c r="CK98" s="4">
        <f t="shared" si="157"/>
        <v>3.4031113223939808</v>
      </c>
      <c r="CL98" s="4">
        <f t="shared" si="158"/>
        <v>3.1334430139012572</v>
      </c>
      <c r="CM98" s="4">
        <f t="shared" si="159"/>
        <v>2.9033746835797101</v>
      </c>
      <c r="CN98" s="4">
        <f t="shared" si="160"/>
        <v>2.7047802691751466</v>
      </c>
      <c r="CO98" s="4">
        <f t="shared" si="161"/>
        <v>2.5316146970232798</v>
      </c>
      <c r="CP98" s="4">
        <f t="shared" si="162"/>
        <v>2.3792878181839021</v>
      </c>
      <c r="CQ98" s="4">
        <f t="shared" si="163"/>
        <v>2.2442515377879637</v>
      </c>
      <c r="CR98" s="4">
        <f t="shared" si="164"/>
        <v>2.1237199881333564</v>
      </c>
      <c r="CS98" s="4">
        <f t="shared" si="165"/>
        <v>2.015475277419104</v>
      </c>
      <c r="CT98" s="4">
        <f t="shared" si="166"/>
        <v>1.9177297626855607</v>
      </c>
      <c r="CU98" s="4">
        <f t="shared" si="167"/>
        <v>1.8290265455538619</v>
      </c>
      <c r="CV98" s="4">
        <f t="shared" si="168"/>
        <v>1.7481663621129571</v>
      </c>
      <c r="CW98" s="134">
        <f t="shared" si="169"/>
        <v>1.6741530446844028</v>
      </c>
      <c r="CX98" s="134">
        <f t="shared" si="170"/>
        <v>1.6061522749955512</v>
      </c>
      <c r="CY98" s="134">
        <f t="shared" si="171"/>
        <v>1.5618021352313165</v>
      </c>
      <c r="CZ98" s="134">
        <f t="shared" si="172"/>
        <v>1.5388022440392706</v>
      </c>
      <c r="DA98" s="134">
        <f t="shared" si="173"/>
        <v>1.5164699378023496</v>
      </c>
      <c r="DB98" s="28" t="s">
        <v>23</v>
      </c>
    </row>
    <row r="99" spans="3:106" x14ac:dyDescent="0.2">
      <c r="D99" s="28" t="s">
        <v>24</v>
      </c>
      <c r="E99" s="225">
        <f t="shared" ref="E99:H99" si="208">MAX(E70,E41,E40,)</f>
        <v>40.799999999999997</v>
      </c>
      <c r="F99" s="225">
        <f t="shared" si="208"/>
        <v>26.754098360655735</v>
      </c>
      <c r="G99" s="225">
        <f t="shared" si="208"/>
        <v>19.902439024390244</v>
      </c>
      <c r="H99" s="225">
        <f t="shared" si="208"/>
        <v>15.844660194174756</v>
      </c>
      <c r="I99" s="167">
        <f>MAX(I70,I41,I40,)</f>
        <v>13.161290322580644</v>
      </c>
      <c r="J99" s="225">
        <f>MAX(J70,J41,J40,)</f>
        <v>11.255172413793103</v>
      </c>
      <c r="K99" s="167">
        <f>MAX(K70,K41,K40,)</f>
        <v>9.831325301204819</v>
      </c>
      <c r="L99" s="225">
        <f>MAX(L70,L41,L40,)</f>
        <v>8.7272727272727266</v>
      </c>
      <c r="M99" s="4">
        <f t="shared" ref="M99:AB99" si="209">MAX(M70,M41,M40,)</f>
        <v>8.1600000000000019</v>
      </c>
      <c r="N99" s="4">
        <f t="shared" si="209"/>
        <v>7.3846153846153859</v>
      </c>
      <c r="O99" s="4">
        <f t="shared" si="209"/>
        <v>6.7438016528925626</v>
      </c>
      <c r="P99" s="4">
        <f t="shared" si="209"/>
        <v>6.2053231939163505</v>
      </c>
      <c r="Q99" s="4">
        <f t="shared" si="209"/>
        <v>5.746478873239437</v>
      </c>
      <c r="R99" s="4">
        <f t="shared" si="209"/>
        <v>5.0061349693251529</v>
      </c>
      <c r="S99" s="4">
        <f t="shared" si="209"/>
        <v>4.4347826086956523</v>
      </c>
      <c r="T99" s="4">
        <f t="shared" si="209"/>
        <v>3.9804878048780483</v>
      </c>
      <c r="U99" s="4">
        <f t="shared" si="209"/>
        <v>3.6106194690265481</v>
      </c>
      <c r="V99" s="4">
        <f t="shared" si="209"/>
        <v>3.3036437246963564</v>
      </c>
      <c r="W99" s="4">
        <f t="shared" si="209"/>
        <v>3.0447761194029854</v>
      </c>
      <c r="X99" s="4">
        <f t="shared" si="209"/>
        <v>2.8235294117647061</v>
      </c>
      <c r="Y99" s="4">
        <f t="shared" si="209"/>
        <v>2.6771653543307092</v>
      </c>
      <c r="Z99" s="4">
        <f t="shared" si="209"/>
        <v>2.6336173508907827</v>
      </c>
      <c r="AA99" s="4">
        <f t="shared" si="209"/>
        <v>2.5914634146341466</v>
      </c>
      <c r="AB99" s="4">
        <f t="shared" si="209"/>
        <v>2.5506376594148543</v>
      </c>
      <c r="AC99" s="134">
        <f>MAX(AC70,AC41,AC40,)</f>
        <v>2.5110782865583459</v>
      </c>
      <c r="AD99" s="134">
        <f>MAX(AD70,AD41,AD40,)</f>
        <v>2.4727272727272731</v>
      </c>
      <c r="AE99" s="134">
        <f>MAX(AE70,AE41,AE40,)</f>
        <v>2.4355300859598854</v>
      </c>
      <c r="AF99" s="134">
        <f>MAX(AF70,AF41,AF40,)</f>
        <v>2.3994354269583629</v>
      </c>
      <c r="AG99" s="134">
        <f>MAX(AG70,AG41,AG40,)</f>
        <v>2.3643949930458974</v>
      </c>
      <c r="AH99" s="28" t="s">
        <v>24</v>
      </c>
      <c r="AI99" s="4"/>
      <c r="AJ99" s="4"/>
      <c r="AK99" s="4"/>
      <c r="AL99" s="4"/>
      <c r="AM99" s="97">
        <f>29/34</f>
        <v>0.8529411764705882</v>
      </c>
      <c r="AN99" s="28" t="s">
        <v>24</v>
      </c>
      <c r="AO99" s="225">
        <f t="shared" si="206"/>
        <v>34.799999999999997</v>
      </c>
      <c r="AP99" s="225">
        <f t="shared" si="206"/>
        <v>22.819672131147538</v>
      </c>
      <c r="AQ99" s="225">
        <f t="shared" si="206"/>
        <v>16.975609756097562</v>
      </c>
      <c r="AR99" s="225">
        <f t="shared" si="206"/>
        <v>13.514563106796114</v>
      </c>
      <c r="AS99" s="167">
        <f t="shared" si="123"/>
        <v>11.225806451612902</v>
      </c>
      <c r="AT99" s="225">
        <f t="shared" si="124"/>
        <v>9.6</v>
      </c>
      <c r="AU99" s="167">
        <f t="shared" si="125"/>
        <v>8.3855421686746983</v>
      </c>
      <c r="AV99" s="225">
        <f t="shared" si="126"/>
        <v>7.4438502673796787</v>
      </c>
      <c r="AW99" s="4">
        <f t="shared" si="127"/>
        <v>6.9600000000000017</v>
      </c>
      <c r="AX99" s="4">
        <f t="shared" si="128"/>
        <v>6.2986425339366523</v>
      </c>
      <c r="AY99" s="4">
        <f t="shared" si="129"/>
        <v>5.7520661157024797</v>
      </c>
      <c r="AZ99" s="4">
        <f t="shared" si="130"/>
        <v>5.2927756653992395</v>
      </c>
      <c r="BA99" s="4">
        <f t="shared" si="131"/>
        <v>4.901408450704225</v>
      </c>
      <c r="BB99" s="4">
        <f t="shared" si="132"/>
        <v>4.2699386503067478</v>
      </c>
      <c r="BC99" s="4">
        <f t="shared" si="133"/>
        <v>3.7826086956521738</v>
      </c>
      <c r="BD99" s="4">
        <f t="shared" si="134"/>
        <v>3.3951219512195117</v>
      </c>
      <c r="BE99" s="4">
        <f t="shared" si="135"/>
        <v>3.0796460176991145</v>
      </c>
      <c r="BF99" s="4">
        <f t="shared" si="136"/>
        <v>2.8178137651821862</v>
      </c>
      <c r="BG99" s="4">
        <f t="shared" si="137"/>
        <v>2.5970149253731347</v>
      </c>
      <c r="BH99" s="4">
        <f t="shared" si="138"/>
        <v>2.4083044982698962</v>
      </c>
      <c r="BI99" s="4">
        <f t="shared" si="139"/>
        <v>2.2834645669291342</v>
      </c>
      <c r="BJ99" s="4">
        <f t="shared" si="140"/>
        <v>2.2463206816421382</v>
      </c>
      <c r="BK99" s="4">
        <f t="shared" si="141"/>
        <v>2.2103658536585367</v>
      </c>
      <c r="BL99" s="4">
        <f t="shared" si="142"/>
        <v>2.1755438859714933</v>
      </c>
      <c r="BM99" s="134">
        <f t="shared" si="143"/>
        <v>2.1418020679468244</v>
      </c>
      <c r="BN99" s="134">
        <f t="shared" si="144"/>
        <v>2.1090909090909093</v>
      </c>
      <c r="BO99" s="134">
        <f t="shared" si="145"/>
        <v>2.0773638968481376</v>
      </c>
      <c r="BP99" s="134">
        <f t="shared" si="146"/>
        <v>2.046577275935074</v>
      </c>
      <c r="BQ99" s="134">
        <f t="shared" si="147"/>
        <v>2.0166898470097361</v>
      </c>
      <c r="BR99" s="28" t="s">
        <v>24</v>
      </c>
      <c r="BW99" s="97">
        <f>24/34</f>
        <v>0.70588235294117652</v>
      </c>
      <c r="BX99" s="28" t="s">
        <v>24</v>
      </c>
      <c r="BY99" s="225">
        <f t="shared" si="207"/>
        <v>28.8</v>
      </c>
      <c r="BZ99" s="225">
        <f t="shared" si="207"/>
        <v>18.885245901639344</v>
      </c>
      <c r="CA99" s="225">
        <f t="shared" si="207"/>
        <v>14.048780487804878</v>
      </c>
      <c r="CB99" s="225">
        <f t="shared" si="207"/>
        <v>11.184466019417476</v>
      </c>
      <c r="CC99" s="167">
        <f t="shared" si="149"/>
        <v>9.2903225806451619</v>
      </c>
      <c r="CD99" s="225">
        <f t="shared" si="150"/>
        <v>7.9448275862068964</v>
      </c>
      <c r="CE99" s="167">
        <f t="shared" si="151"/>
        <v>6.9397590361445785</v>
      </c>
      <c r="CF99" s="225">
        <f t="shared" si="152"/>
        <v>6.1604278074866308</v>
      </c>
      <c r="CG99" s="4">
        <f t="shared" si="153"/>
        <v>5.7600000000000016</v>
      </c>
      <c r="CH99" s="4">
        <f t="shared" si="154"/>
        <v>5.2126696832579196</v>
      </c>
      <c r="CI99" s="4">
        <f t="shared" si="155"/>
        <v>4.7603305785123977</v>
      </c>
      <c r="CJ99" s="4">
        <f t="shared" si="156"/>
        <v>4.3802281368821303</v>
      </c>
      <c r="CK99" s="4">
        <f t="shared" si="157"/>
        <v>4.0563380281690149</v>
      </c>
      <c r="CL99" s="4">
        <f t="shared" si="158"/>
        <v>3.5337423312883436</v>
      </c>
      <c r="CM99" s="4">
        <f t="shared" si="159"/>
        <v>3.1304347826086958</v>
      </c>
      <c r="CN99" s="4">
        <f t="shared" si="160"/>
        <v>2.8097560975609754</v>
      </c>
      <c r="CO99" s="4">
        <f t="shared" si="161"/>
        <v>2.5486725663716809</v>
      </c>
      <c r="CP99" s="4">
        <f t="shared" si="162"/>
        <v>2.3319838056680164</v>
      </c>
      <c r="CQ99" s="4">
        <f t="shared" si="163"/>
        <v>2.149253731343284</v>
      </c>
      <c r="CR99" s="4">
        <f t="shared" si="164"/>
        <v>1.9930795847750868</v>
      </c>
      <c r="CS99" s="4">
        <f t="shared" si="165"/>
        <v>1.8897637795275595</v>
      </c>
      <c r="CT99" s="4">
        <f t="shared" si="166"/>
        <v>1.8590240123934938</v>
      </c>
      <c r="CU99" s="4">
        <f t="shared" si="167"/>
        <v>1.8292682926829271</v>
      </c>
      <c r="CV99" s="4">
        <f t="shared" si="168"/>
        <v>1.8004501125281325</v>
      </c>
      <c r="CW99" s="134">
        <f t="shared" si="169"/>
        <v>1.7725258493353031</v>
      </c>
      <c r="CX99" s="134">
        <f t="shared" si="170"/>
        <v>1.7454545454545458</v>
      </c>
      <c r="CY99" s="134">
        <f t="shared" si="171"/>
        <v>1.7191977077363898</v>
      </c>
      <c r="CZ99" s="134">
        <f t="shared" si="172"/>
        <v>1.6937191249117856</v>
      </c>
      <c r="DA99" s="134">
        <f t="shared" si="173"/>
        <v>1.6689847009735748</v>
      </c>
      <c r="DB99" s="28" t="s">
        <v>24</v>
      </c>
    </row>
    <row r="100" spans="3:106" x14ac:dyDescent="0.2">
      <c r="D100" s="28" t="s">
        <v>28</v>
      </c>
      <c r="E100" s="225">
        <f t="shared" ref="E100:H100" si="210">MAX(E71,E42,E43,E44)</f>
        <v>35.64</v>
      </c>
      <c r="F100" s="225">
        <f t="shared" si="210"/>
        <v>23.370491803278686</v>
      </c>
      <c r="G100" s="225">
        <f t="shared" si="210"/>
        <v>17.385365853658534</v>
      </c>
      <c r="H100" s="225">
        <f t="shared" si="210"/>
        <v>13.840776699029124</v>
      </c>
      <c r="I100" s="167">
        <f>MAX(I71,I42,I43,I44)</f>
        <v>11.496774193548386</v>
      </c>
      <c r="J100" s="225">
        <f>MAX(J71,J42,J43,J44)</f>
        <v>9.8317241379310332</v>
      </c>
      <c r="K100" s="167">
        <f>MAX(K71,K42,K43,K44)</f>
        <v>8.5879518072289152</v>
      </c>
      <c r="L100" s="225">
        <f>MAX(L71,L42,L43,L44)</f>
        <v>7.6235294117647054</v>
      </c>
      <c r="M100" s="4">
        <f t="shared" ref="M100:AB100" si="211">MAX(M71,M42,M43,M44)</f>
        <v>6.8891752577319583</v>
      </c>
      <c r="N100" s="4">
        <f t="shared" si="211"/>
        <v>6.4526252263126125</v>
      </c>
      <c r="O100" s="4">
        <f t="shared" si="211"/>
        <v>6.0681044267877411</v>
      </c>
      <c r="P100" s="4">
        <f t="shared" si="211"/>
        <v>5.7268344938403848</v>
      </c>
      <c r="Q100" s="4">
        <f t="shared" si="211"/>
        <v>5.4219066937119669</v>
      </c>
      <c r="R100" s="4">
        <f t="shared" si="211"/>
        <v>4.9000916590284138</v>
      </c>
      <c r="S100" s="4">
        <f t="shared" si="211"/>
        <v>4.4698996655518393</v>
      </c>
      <c r="T100" s="4">
        <f t="shared" si="211"/>
        <v>4.1091468101460409</v>
      </c>
      <c r="U100" s="4">
        <f t="shared" si="211"/>
        <v>3.8022759601706966</v>
      </c>
      <c r="V100" s="4">
        <f t="shared" si="211"/>
        <v>3.5380542686962277</v>
      </c>
      <c r="W100" s="4">
        <f t="shared" si="211"/>
        <v>3.3081683168316833</v>
      </c>
      <c r="X100" s="4">
        <f t="shared" si="211"/>
        <v>3.1063335270191752</v>
      </c>
      <c r="Y100" s="4">
        <f t="shared" si="211"/>
        <v>2.927710843373494</v>
      </c>
      <c r="Z100" s="4">
        <f t="shared" si="211"/>
        <v>2.7685137234593475</v>
      </c>
      <c r="AA100" s="4">
        <f t="shared" si="211"/>
        <v>2.6257367387033401</v>
      </c>
      <c r="AB100" s="4">
        <f t="shared" si="211"/>
        <v>2.4969640354974314</v>
      </c>
      <c r="AC100" s="134">
        <f>MAX(AC71,AC42,AC43,AC44)</f>
        <v>2.3802315227070348</v>
      </c>
      <c r="AD100" s="134">
        <f>MAX(AD71,AD42,AD43,AD44)</f>
        <v>2.2739259889408761</v>
      </c>
      <c r="AE100" s="134">
        <f>MAX(AE71,AE42,AE43,AE44)</f>
        <v>2.1767100977198695</v>
      </c>
      <c r="AF100" s="134">
        <f>MAX(AF71,AF42,AF43,AF44)</f>
        <v>2.0874658336587268</v>
      </c>
      <c r="AG100" s="134">
        <f>MAX(AG71,AG42,AG43,AG44)</f>
        <v>2.0455551729227133</v>
      </c>
      <c r="AH100" s="28" t="s">
        <v>28</v>
      </c>
      <c r="AI100" s="4"/>
      <c r="AJ100" s="4"/>
      <c r="AK100" s="4"/>
      <c r="AL100" s="4"/>
      <c r="AM100" s="97">
        <f>25.1/29.7</f>
        <v>0.84511784511784516</v>
      </c>
      <c r="AN100" s="28" t="s">
        <v>28</v>
      </c>
      <c r="AO100" s="225">
        <f t="shared" si="206"/>
        <v>30.12</v>
      </c>
      <c r="AP100" s="225">
        <f t="shared" si="206"/>
        <v>19.750819672131147</v>
      </c>
      <c r="AQ100" s="225">
        <f t="shared" si="206"/>
        <v>14.692682926829267</v>
      </c>
      <c r="AR100" s="225">
        <f t="shared" si="206"/>
        <v>11.697087378640775</v>
      </c>
      <c r="AS100" s="167">
        <f t="shared" si="123"/>
        <v>9.7161290322580651</v>
      </c>
      <c r="AT100" s="225">
        <f t="shared" si="124"/>
        <v>8.3089655172413792</v>
      </c>
      <c r="AU100" s="167">
        <f t="shared" si="125"/>
        <v>7.257831325301205</v>
      </c>
      <c r="AV100" s="225">
        <f t="shared" si="126"/>
        <v>6.4427807486631012</v>
      </c>
      <c r="AW100" s="4">
        <f t="shared" si="127"/>
        <v>5.822164948453608</v>
      </c>
      <c r="AX100" s="4">
        <f t="shared" si="128"/>
        <v>5.4532287266143626</v>
      </c>
      <c r="AY100" s="4">
        <f t="shared" si="129"/>
        <v>5.1282633371169126</v>
      </c>
      <c r="AZ100" s="4">
        <f t="shared" si="130"/>
        <v>4.8398500267809315</v>
      </c>
      <c r="BA100" s="4">
        <f t="shared" si="131"/>
        <v>4.5821501014198782</v>
      </c>
      <c r="BB100" s="4">
        <f t="shared" si="132"/>
        <v>4.1411549037580198</v>
      </c>
      <c r="BC100" s="4">
        <f t="shared" si="133"/>
        <v>3.7775919732441472</v>
      </c>
      <c r="BD100" s="4">
        <f t="shared" si="134"/>
        <v>3.4727132974634891</v>
      </c>
      <c r="BE100" s="4">
        <f t="shared" si="135"/>
        <v>3.2133712660028446</v>
      </c>
      <c r="BF100" s="4">
        <f t="shared" si="136"/>
        <v>2.9900727994705494</v>
      </c>
      <c r="BG100" s="4">
        <f t="shared" si="137"/>
        <v>2.7957920792079212</v>
      </c>
      <c r="BH100" s="4">
        <f t="shared" si="138"/>
        <v>2.625217896571761</v>
      </c>
      <c r="BI100" s="4">
        <f t="shared" si="139"/>
        <v>2.4742606790799564</v>
      </c>
      <c r="BJ100" s="4">
        <f t="shared" si="140"/>
        <v>2.3397203521491456</v>
      </c>
      <c r="BK100" s="4">
        <f t="shared" si="141"/>
        <v>2.2190569744597251</v>
      </c>
      <c r="BL100" s="4">
        <f t="shared" si="142"/>
        <v>2.1102288650163477</v>
      </c>
      <c r="BM100" s="134">
        <f t="shared" si="143"/>
        <v>2.0115761353517367</v>
      </c>
      <c r="BN100" s="134">
        <f t="shared" si="144"/>
        <v>1.9217354317311781</v>
      </c>
      <c r="BO100" s="134">
        <f t="shared" si="145"/>
        <v>1.8395765472312702</v>
      </c>
      <c r="BP100" s="134">
        <f t="shared" si="146"/>
        <v>1.7641546270987893</v>
      </c>
      <c r="BQ100" s="134">
        <f t="shared" si="147"/>
        <v>1.7287351798101045</v>
      </c>
      <c r="BR100" s="28" t="s">
        <v>28</v>
      </c>
      <c r="BW100" s="97">
        <f>21.5/29.7</f>
        <v>0.72390572390572394</v>
      </c>
      <c r="BX100" s="28" t="s">
        <v>28</v>
      </c>
      <c r="BY100" s="225">
        <f t="shared" si="207"/>
        <v>25.8</v>
      </c>
      <c r="BZ100" s="225">
        <f t="shared" si="207"/>
        <v>16.918032786885245</v>
      </c>
      <c r="CA100" s="225">
        <f t="shared" si="207"/>
        <v>12.585365853658535</v>
      </c>
      <c r="CB100" s="225">
        <f t="shared" si="207"/>
        <v>10.019417475728154</v>
      </c>
      <c r="CC100" s="167">
        <f t="shared" si="149"/>
        <v>8.32258064516129</v>
      </c>
      <c r="CD100" s="225">
        <f t="shared" si="150"/>
        <v>7.117241379310344</v>
      </c>
      <c r="CE100" s="167">
        <f t="shared" si="151"/>
        <v>6.2168674698795181</v>
      </c>
      <c r="CF100" s="225">
        <f t="shared" si="152"/>
        <v>5.5187165775401068</v>
      </c>
      <c r="CG100" s="4">
        <f t="shared" si="153"/>
        <v>4.9871134020618557</v>
      </c>
      <c r="CH100" s="4">
        <f t="shared" si="154"/>
        <v>4.6710923355461675</v>
      </c>
      <c r="CI100" s="4">
        <f t="shared" si="155"/>
        <v>4.3927355278093074</v>
      </c>
      <c r="CJ100" s="4">
        <f t="shared" si="156"/>
        <v>4.1456882699517941</v>
      </c>
      <c r="CK100" s="4">
        <f t="shared" si="157"/>
        <v>3.9249492900608516</v>
      </c>
      <c r="CL100" s="4">
        <f t="shared" si="158"/>
        <v>3.5472043996333635</v>
      </c>
      <c r="CM100" s="4">
        <f t="shared" si="159"/>
        <v>3.2357859531772575</v>
      </c>
      <c r="CN100" s="4">
        <f t="shared" si="160"/>
        <v>2.9746348962336659</v>
      </c>
      <c r="CO100" s="4">
        <f t="shared" si="161"/>
        <v>2.7524893314366996</v>
      </c>
      <c r="CP100" s="4">
        <f t="shared" si="162"/>
        <v>2.5612177365982793</v>
      </c>
      <c r="CQ100" s="4">
        <f t="shared" si="163"/>
        <v>2.3948019801980198</v>
      </c>
      <c r="CR100" s="4">
        <f t="shared" si="164"/>
        <v>2.2486926205694369</v>
      </c>
      <c r="CS100" s="4">
        <f t="shared" si="165"/>
        <v>2.1193866374589265</v>
      </c>
      <c r="CT100" s="4">
        <f t="shared" si="166"/>
        <v>2.0041429311237704</v>
      </c>
      <c r="CU100" s="4">
        <f t="shared" si="167"/>
        <v>1.9007858546168961</v>
      </c>
      <c r="CV100" s="4">
        <f t="shared" si="168"/>
        <v>1.8075665576833257</v>
      </c>
      <c r="CW100" s="134">
        <f t="shared" si="169"/>
        <v>1.7230632235084595</v>
      </c>
      <c r="CX100" s="134">
        <f t="shared" si="170"/>
        <v>1.646108039132284</v>
      </c>
      <c r="CY100" s="134">
        <f t="shared" si="171"/>
        <v>1.5757328990228012</v>
      </c>
      <c r="CZ100" s="134">
        <f t="shared" si="172"/>
        <v>1.5111284654431862</v>
      </c>
      <c r="DA100" s="134">
        <f t="shared" si="173"/>
        <v>1.4807890982437151</v>
      </c>
      <c r="DB100" s="28" t="s">
        <v>28</v>
      </c>
    </row>
    <row r="101" spans="3:106" x14ac:dyDescent="0.2">
      <c r="D101" s="28" t="s">
        <v>29</v>
      </c>
      <c r="E101" s="225">
        <f t="shared" ref="E101:H101" si="212">MAX(E72,E48,E47,E46,E45)</f>
        <v>33.96</v>
      </c>
      <c r="F101" s="225">
        <f t="shared" si="212"/>
        <v>22.26885245901639</v>
      </c>
      <c r="G101" s="225">
        <f t="shared" si="212"/>
        <v>16.565853658536586</v>
      </c>
      <c r="H101" s="225">
        <f t="shared" si="212"/>
        <v>13.188349514563106</v>
      </c>
      <c r="I101" s="167">
        <f>MAX(I72,I48,I47,I46,I45)</f>
        <v>10.95483870967742</v>
      </c>
      <c r="J101" s="225">
        <f>MAX(J72,J48,J47,J46,J45)</f>
        <v>9.3682758620689661</v>
      </c>
      <c r="K101" s="167">
        <f>MAX(K72,K48,K47,K46,K45)</f>
        <v>8.1831325301204814</v>
      </c>
      <c r="L101" s="225">
        <f>MAX(L72,L48,L47,L46,L45)</f>
        <v>7.264171122994652</v>
      </c>
      <c r="M101" s="4">
        <f t="shared" ref="M101:AB101" si="213">MAX(M72,M48,M47,M46,M45)</f>
        <v>6.8056112224448899</v>
      </c>
      <c r="N101" s="4">
        <f t="shared" si="213"/>
        <v>6.4654926225606859</v>
      </c>
      <c r="O101" s="4">
        <f t="shared" si="213"/>
        <v>6.1577515865820489</v>
      </c>
      <c r="P101" s="4">
        <f t="shared" si="213"/>
        <v>5.8779749026395507</v>
      </c>
      <c r="Q101" s="4">
        <f t="shared" si="213"/>
        <v>5.6225165562913908</v>
      </c>
      <c r="R101" s="4">
        <f t="shared" si="213"/>
        <v>5.1728865194211728</v>
      </c>
      <c r="S101" s="4">
        <f t="shared" si="213"/>
        <v>4.7898448519040908</v>
      </c>
      <c r="T101" s="4">
        <f t="shared" si="213"/>
        <v>4.459619172685489</v>
      </c>
      <c r="U101" s="4">
        <f t="shared" si="213"/>
        <v>4.1719901719901724</v>
      </c>
      <c r="V101" s="4">
        <f t="shared" si="213"/>
        <v>3.9192152336987882</v>
      </c>
      <c r="W101" s="4">
        <f t="shared" si="213"/>
        <v>3.6953210010881392</v>
      </c>
      <c r="X101" s="4">
        <f t="shared" si="213"/>
        <v>3.4956253216675246</v>
      </c>
      <c r="Y101" s="4">
        <f t="shared" si="213"/>
        <v>3.31640625</v>
      </c>
      <c r="Z101" s="4">
        <f t="shared" si="213"/>
        <v>3.1546679052484907</v>
      </c>
      <c r="AA101" s="4">
        <f t="shared" si="213"/>
        <v>3.0079716563330381</v>
      </c>
      <c r="AB101" s="4">
        <f t="shared" si="213"/>
        <v>2.8743123148539991</v>
      </c>
      <c r="AC101" s="134">
        <f>MAX(AC72,AC48,AC47,AC46,AC45)</f>
        <v>2.7520259319286873</v>
      </c>
      <c r="AD101" s="134">
        <f>MAX(AD72,AD48,AD47,AD46,AD45)</f>
        <v>2.6397201710066072</v>
      </c>
      <c r="AE101" s="134">
        <f>MAX(AE72,AE48,AE47,AE46,AE45)</f>
        <v>2.5362210604929052</v>
      </c>
      <c r="AF101" s="134">
        <f>MAX(AF72,AF48,AF47,AF46,AF45)</f>
        <v>2.4405318002155947</v>
      </c>
      <c r="AG101" s="134">
        <f>MAX(AG72,AG48,AG47,AG46,AG45)</f>
        <v>2.3518005540166205</v>
      </c>
      <c r="AH101" s="28" t="s">
        <v>29</v>
      </c>
      <c r="AI101" s="4"/>
      <c r="AJ101" s="4"/>
      <c r="AK101" s="4"/>
      <c r="AL101" s="4"/>
      <c r="AM101" s="97">
        <f>24.2/28.3</f>
        <v>0.85512367491166075</v>
      </c>
      <c r="AN101" s="28" t="s">
        <v>29</v>
      </c>
      <c r="AO101" s="225">
        <f t="shared" si="206"/>
        <v>29.04</v>
      </c>
      <c r="AP101" s="225">
        <f t="shared" si="206"/>
        <v>19.04262295081967</v>
      </c>
      <c r="AQ101" s="225">
        <f t="shared" si="206"/>
        <v>14.165853658536586</v>
      </c>
      <c r="AR101" s="225">
        <f t="shared" si="206"/>
        <v>11.277669902912621</v>
      </c>
      <c r="AS101" s="167">
        <f t="shared" si="123"/>
        <v>9.3677419354838705</v>
      </c>
      <c r="AT101" s="225">
        <f t="shared" si="124"/>
        <v>8.0110344827586211</v>
      </c>
      <c r="AU101" s="167">
        <f t="shared" si="125"/>
        <v>6.9975903614457824</v>
      </c>
      <c r="AV101" s="225">
        <f t="shared" si="126"/>
        <v>6.2117647058823522</v>
      </c>
      <c r="AW101" s="4">
        <f t="shared" si="127"/>
        <v>5.8196392785571138</v>
      </c>
      <c r="AX101" s="4">
        <f t="shared" si="128"/>
        <v>5.5287958115183251</v>
      </c>
      <c r="AY101" s="4">
        <f t="shared" si="129"/>
        <v>5.2656391659111508</v>
      </c>
      <c r="AZ101" s="4">
        <f t="shared" si="130"/>
        <v>5.0263954997836437</v>
      </c>
      <c r="BA101" s="4">
        <f t="shared" si="131"/>
        <v>4.8079470198675498</v>
      </c>
      <c r="BB101" s="4">
        <f t="shared" si="132"/>
        <v>4.4234577303884235</v>
      </c>
      <c r="BC101" s="4">
        <f t="shared" si="133"/>
        <v>4.095909732016926</v>
      </c>
      <c r="BD101" s="4">
        <f t="shared" si="134"/>
        <v>3.8135259356533155</v>
      </c>
      <c r="BE101" s="4">
        <f t="shared" si="135"/>
        <v>3.567567567567568</v>
      </c>
      <c r="BF101" s="4">
        <f t="shared" si="136"/>
        <v>3.3514137334102712</v>
      </c>
      <c r="BG101" s="4">
        <f t="shared" si="137"/>
        <v>3.1599564744287267</v>
      </c>
      <c r="BH101" s="4">
        <f t="shared" si="138"/>
        <v>2.9891919711785899</v>
      </c>
      <c r="BI101" s="4">
        <f t="shared" si="139"/>
        <v>2.8359375</v>
      </c>
      <c r="BJ101" s="4">
        <f t="shared" si="140"/>
        <v>2.6976312122619603</v>
      </c>
      <c r="BK101" s="4">
        <f t="shared" si="141"/>
        <v>2.5721877767936228</v>
      </c>
      <c r="BL101" s="4">
        <f t="shared" si="142"/>
        <v>2.4578925095217943</v>
      </c>
      <c r="BM101" s="134">
        <f t="shared" si="143"/>
        <v>2.353322528363047</v>
      </c>
      <c r="BN101" s="134">
        <f t="shared" si="144"/>
        <v>2.2572872133696076</v>
      </c>
      <c r="BO101" s="134">
        <f t="shared" si="145"/>
        <v>2.1687826736370424</v>
      </c>
      <c r="BP101" s="134">
        <f t="shared" si="146"/>
        <v>2.0869565217391304</v>
      </c>
      <c r="BQ101" s="134">
        <f t="shared" si="147"/>
        <v>2.0110803324099722</v>
      </c>
      <c r="BR101" s="28" t="s">
        <v>29</v>
      </c>
      <c r="BW101" s="97">
        <f>20.5/28.3</f>
        <v>0.72438162544169604</v>
      </c>
      <c r="BX101" s="28" t="s">
        <v>29</v>
      </c>
      <c r="BY101" s="225">
        <f t="shared" si="207"/>
        <v>24.599999999999998</v>
      </c>
      <c r="BZ101" s="225">
        <f t="shared" si="207"/>
        <v>16.131147540983601</v>
      </c>
      <c r="CA101" s="225">
        <f t="shared" si="207"/>
        <v>12</v>
      </c>
      <c r="CB101" s="225">
        <f t="shared" si="207"/>
        <v>9.5533980582524247</v>
      </c>
      <c r="CC101" s="167">
        <f t="shared" si="149"/>
        <v>7.9354838709677411</v>
      </c>
      <c r="CD101" s="225">
        <f t="shared" si="150"/>
        <v>6.7862068965517235</v>
      </c>
      <c r="CE101" s="167">
        <f t="shared" si="151"/>
        <v>5.9277108433734931</v>
      </c>
      <c r="CF101" s="225">
        <f t="shared" si="152"/>
        <v>5.2620320855614962</v>
      </c>
      <c r="CG101" s="4">
        <f t="shared" si="153"/>
        <v>4.9298597194388778</v>
      </c>
      <c r="CH101" s="4">
        <f t="shared" si="154"/>
        <v>4.683484055211804</v>
      </c>
      <c r="CI101" s="4">
        <f t="shared" si="155"/>
        <v>4.4605621033544871</v>
      </c>
      <c r="CJ101" s="4">
        <f t="shared" si="156"/>
        <v>4.2578970142795329</v>
      </c>
      <c r="CK101" s="4">
        <f t="shared" si="157"/>
        <v>4.072847682119205</v>
      </c>
      <c r="CL101" s="4">
        <f t="shared" si="158"/>
        <v>3.7471439451637467</v>
      </c>
      <c r="CM101" s="4">
        <f t="shared" si="159"/>
        <v>3.469675599435825</v>
      </c>
      <c r="CN101" s="4">
        <f t="shared" si="160"/>
        <v>3.2304661851608665</v>
      </c>
      <c r="CO101" s="4">
        <f t="shared" si="161"/>
        <v>3.0221130221130221</v>
      </c>
      <c r="CP101" s="4">
        <f t="shared" si="162"/>
        <v>2.8390075014425848</v>
      </c>
      <c r="CQ101" s="4">
        <f t="shared" si="163"/>
        <v>2.6768226332970615</v>
      </c>
      <c r="CR101" s="4">
        <f t="shared" si="164"/>
        <v>2.5321667524446729</v>
      </c>
      <c r="CS101" s="4">
        <f t="shared" si="165"/>
        <v>2.4023437499999996</v>
      </c>
      <c r="CT101" s="4">
        <f t="shared" si="166"/>
        <v>2.2851834649326519</v>
      </c>
      <c r="CU101" s="4">
        <f t="shared" si="167"/>
        <v>2.1789193976970767</v>
      </c>
      <c r="CV101" s="4">
        <f t="shared" si="168"/>
        <v>2.082099026661024</v>
      </c>
      <c r="CW101" s="134">
        <f t="shared" si="169"/>
        <v>1.9935170178282009</v>
      </c>
      <c r="CX101" s="134">
        <f t="shared" si="170"/>
        <v>1.9121647881849979</v>
      </c>
      <c r="CY101" s="134">
        <f t="shared" si="171"/>
        <v>1.8371919342793128</v>
      </c>
      <c r="CZ101" s="134">
        <f t="shared" si="172"/>
        <v>1.7678763923823211</v>
      </c>
      <c r="DA101" s="134">
        <f t="shared" si="173"/>
        <v>1.7036011080332407</v>
      </c>
      <c r="DB101" s="28" t="s">
        <v>29</v>
      </c>
    </row>
    <row r="102" spans="3:106" x14ac:dyDescent="0.2">
      <c r="D102" s="7"/>
      <c r="E102" s="7"/>
      <c r="F102" s="7"/>
      <c r="G102" s="7"/>
      <c r="H102" s="7"/>
      <c r="I102" s="7"/>
      <c r="J102" s="7"/>
      <c r="K102" s="7"/>
      <c r="L102" s="7"/>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row>
    <row r="103" spans="3:106" x14ac:dyDescent="0.2">
      <c r="C103" s="299" t="s">
        <v>58</v>
      </c>
      <c r="D103" s="299"/>
      <c r="E103" s="222">
        <v>0</v>
      </c>
      <c r="F103" s="222">
        <v>0.25</v>
      </c>
      <c r="G103" s="222">
        <v>0.5</v>
      </c>
      <c r="H103" s="222">
        <v>0.75</v>
      </c>
      <c r="I103" s="222">
        <v>1</v>
      </c>
      <c r="J103" s="222">
        <v>1.25</v>
      </c>
      <c r="K103" s="222">
        <v>1.5</v>
      </c>
      <c r="L103" s="222">
        <v>1.75</v>
      </c>
      <c r="M103" s="222">
        <v>2</v>
      </c>
      <c r="N103" s="222">
        <v>2.5</v>
      </c>
      <c r="O103" s="222">
        <v>3</v>
      </c>
      <c r="P103" s="222">
        <v>3.5</v>
      </c>
      <c r="Q103" s="222">
        <v>4</v>
      </c>
      <c r="R103" s="222">
        <v>5</v>
      </c>
      <c r="S103" s="222">
        <v>6</v>
      </c>
      <c r="T103" s="222">
        <v>7</v>
      </c>
      <c r="U103" s="222">
        <v>8</v>
      </c>
      <c r="V103" s="222">
        <v>9</v>
      </c>
      <c r="W103" s="222">
        <v>10</v>
      </c>
      <c r="X103" s="222">
        <v>11</v>
      </c>
      <c r="Y103" s="222">
        <v>12</v>
      </c>
      <c r="Z103" s="222">
        <v>13</v>
      </c>
      <c r="AA103" s="222">
        <v>14</v>
      </c>
      <c r="AB103" s="222">
        <v>15</v>
      </c>
      <c r="AC103" s="222">
        <v>16</v>
      </c>
      <c r="AD103" s="222">
        <v>17</v>
      </c>
      <c r="AE103" s="222">
        <v>18</v>
      </c>
      <c r="AF103" s="222">
        <v>19</v>
      </c>
      <c r="AG103" s="222">
        <v>20</v>
      </c>
      <c r="AH103" s="32"/>
      <c r="AI103" s="32"/>
      <c r="AM103" s="299" t="s">
        <v>58</v>
      </c>
      <c r="AN103" s="299"/>
      <c r="AO103" s="222">
        <v>0</v>
      </c>
      <c r="AP103" s="222">
        <v>0.25</v>
      </c>
      <c r="AQ103" s="222">
        <v>0.5</v>
      </c>
      <c r="AR103" s="222">
        <v>0.75</v>
      </c>
      <c r="AS103" s="222">
        <v>1</v>
      </c>
      <c r="AT103" s="222">
        <v>1.25</v>
      </c>
      <c r="AU103" s="222">
        <v>1.5</v>
      </c>
      <c r="AV103" s="222">
        <v>1.75</v>
      </c>
      <c r="AW103" s="71">
        <v>2</v>
      </c>
      <c r="AX103" s="71">
        <v>2.5</v>
      </c>
      <c r="AY103" s="71">
        <v>3</v>
      </c>
      <c r="AZ103" s="71">
        <v>3.5</v>
      </c>
      <c r="BA103" s="71">
        <v>4</v>
      </c>
      <c r="BB103" s="71">
        <v>5</v>
      </c>
      <c r="BC103" s="71">
        <v>6</v>
      </c>
      <c r="BD103" s="71">
        <v>7</v>
      </c>
      <c r="BE103" s="71">
        <v>8</v>
      </c>
      <c r="BF103" s="71">
        <v>9</v>
      </c>
      <c r="BG103" s="71">
        <v>10</v>
      </c>
      <c r="BH103" s="71">
        <v>11</v>
      </c>
      <c r="BI103" s="71">
        <v>12</v>
      </c>
      <c r="BJ103" s="71">
        <v>13</v>
      </c>
      <c r="BK103" s="71">
        <v>14</v>
      </c>
      <c r="BL103" s="71">
        <v>15</v>
      </c>
      <c r="BM103" s="132">
        <v>16</v>
      </c>
      <c r="BN103" s="132">
        <v>17</v>
      </c>
      <c r="BO103" s="132">
        <v>18</v>
      </c>
      <c r="BP103" s="132">
        <v>19</v>
      </c>
      <c r="BQ103" s="132">
        <v>20</v>
      </c>
      <c r="BR103" s="32"/>
      <c r="BW103" s="299" t="s">
        <v>58</v>
      </c>
      <c r="BX103" s="299"/>
      <c r="BY103" s="222">
        <v>0</v>
      </c>
      <c r="BZ103" s="222">
        <v>0.25</v>
      </c>
      <c r="CA103" s="222">
        <v>0.5</v>
      </c>
      <c r="CB103" s="222">
        <v>0.75</v>
      </c>
      <c r="CC103" s="222">
        <v>1</v>
      </c>
      <c r="CD103" s="222">
        <v>1.25</v>
      </c>
      <c r="CE103" s="222">
        <v>1.5</v>
      </c>
      <c r="CF103" s="222">
        <v>1.75</v>
      </c>
      <c r="CG103" s="71">
        <v>2</v>
      </c>
      <c r="CH103" s="71">
        <v>2.5</v>
      </c>
      <c r="CI103" s="71">
        <v>3</v>
      </c>
      <c r="CJ103" s="71">
        <v>3.5</v>
      </c>
      <c r="CK103" s="71">
        <v>4</v>
      </c>
      <c r="CL103" s="71">
        <v>5</v>
      </c>
      <c r="CM103" s="71">
        <v>6</v>
      </c>
      <c r="CN103" s="71">
        <v>7</v>
      </c>
      <c r="CO103" s="71">
        <v>8</v>
      </c>
      <c r="CP103" s="71">
        <v>9</v>
      </c>
      <c r="CQ103" s="71">
        <v>10</v>
      </c>
      <c r="CR103" s="71">
        <v>11</v>
      </c>
      <c r="CS103" s="71">
        <v>12</v>
      </c>
      <c r="CT103" s="71">
        <v>13</v>
      </c>
      <c r="CU103" s="71">
        <v>14</v>
      </c>
      <c r="CV103" s="71">
        <v>15</v>
      </c>
      <c r="CW103" s="132">
        <v>16</v>
      </c>
      <c r="CX103" s="132">
        <v>17</v>
      </c>
      <c r="CY103" s="132">
        <v>18</v>
      </c>
      <c r="CZ103" s="132">
        <v>19</v>
      </c>
      <c r="DA103" s="132">
        <v>20</v>
      </c>
      <c r="DB103" s="32"/>
    </row>
    <row r="104" spans="3:106" x14ac:dyDescent="0.2">
      <c r="C104" s="299" t="s">
        <v>96</v>
      </c>
      <c r="D104" s="299"/>
      <c r="E104" s="225">
        <f t="shared" ref="E104:H104" si="214">MAX(E82:E101)</f>
        <v>72</v>
      </c>
      <c r="F104" s="225">
        <f t="shared" si="214"/>
        <v>47.213114754098356</v>
      </c>
      <c r="G104" s="225">
        <f t="shared" si="214"/>
        <v>35.121951219512191</v>
      </c>
      <c r="H104" s="225">
        <f t="shared" si="214"/>
        <v>27.961165048543688</v>
      </c>
      <c r="I104" s="225">
        <f>MAX(I82:I101)</f>
        <v>23.2258064516129</v>
      </c>
      <c r="J104" s="225">
        <f>MAX(J82:J101)</f>
        <v>19.862068965517242</v>
      </c>
      <c r="K104" s="225">
        <f>MAX(K82:K101)</f>
        <v>17.349397590361445</v>
      </c>
      <c r="L104" s="225">
        <f>MAX(L82:L101)</f>
        <v>15.401069518716577</v>
      </c>
      <c r="M104" s="225">
        <f>MAX(M82:M101)</f>
        <v>13.846153846153847</v>
      </c>
      <c r="N104" s="225">
        <f t="shared" ref="N104:AB104" si="215">MAX(N82:N101)</f>
        <v>11.520000000000001</v>
      </c>
      <c r="O104" s="225">
        <f t="shared" si="215"/>
        <v>9.8630136986301373</v>
      </c>
      <c r="P104" s="225">
        <f t="shared" si="215"/>
        <v>8.6227544910179645</v>
      </c>
      <c r="Q104" s="225">
        <f>MAX(Q82:Q101)</f>
        <v>7.6595744680851068</v>
      </c>
      <c r="R104" s="225">
        <f t="shared" si="215"/>
        <v>6.6257668711656441</v>
      </c>
      <c r="S104" s="225">
        <f t="shared" si="215"/>
        <v>5.8695652173913038</v>
      </c>
      <c r="T104" s="225">
        <f t="shared" si="215"/>
        <v>5.2682926829268286</v>
      </c>
      <c r="U104" s="225">
        <f t="shared" si="215"/>
        <v>4.7787610619469021</v>
      </c>
      <c r="V104" s="225">
        <f t="shared" si="215"/>
        <v>4.3724696356275308</v>
      </c>
      <c r="W104" s="225">
        <f t="shared" si="215"/>
        <v>4.0909090909090908</v>
      </c>
      <c r="X104" s="225">
        <f t="shared" si="215"/>
        <v>3.86058981233244</v>
      </c>
      <c r="Y104" s="225">
        <f t="shared" si="215"/>
        <v>3.6548223350253815</v>
      </c>
      <c r="Z104" s="225">
        <f t="shared" si="215"/>
        <v>3.4698795180722897</v>
      </c>
      <c r="AA104" s="225">
        <f t="shared" si="215"/>
        <v>3.3027522935779823</v>
      </c>
      <c r="AB104" s="225">
        <f t="shared" si="215"/>
        <v>3.1509846827133483</v>
      </c>
      <c r="AC104" s="225">
        <f>MAX(AC82:AC101)</f>
        <v>3.0125523012552304</v>
      </c>
      <c r="AD104" s="225">
        <f>MAX(AD82:AD101)</f>
        <v>2.8857715430861726</v>
      </c>
      <c r="AE104" s="225">
        <f>MAX(AE82:AE101)</f>
        <v>2.7692307692307692</v>
      </c>
      <c r="AF104" s="225">
        <f>MAX(AF82:AF101)</f>
        <v>2.6822977725674089</v>
      </c>
      <c r="AG104" s="225">
        <f>MAX(AG82:AG101)</f>
        <v>2.6178489702517158</v>
      </c>
      <c r="AH104" s="32"/>
      <c r="AI104" s="32"/>
      <c r="AM104" s="299" t="s">
        <v>96</v>
      </c>
      <c r="AN104" s="299"/>
      <c r="AO104" s="32">
        <f t="shared" ref="AO104:AR104" si="216">MAX(AO82:AO101)</f>
        <v>72</v>
      </c>
      <c r="AP104" s="32">
        <f t="shared" si="216"/>
        <v>47.213114754098356</v>
      </c>
      <c r="AQ104" s="32">
        <f t="shared" si="216"/>
        <v>35.121951219512191</v>
      </c>
      <c r="AR104" s="32">
        <f t="shared" si="216"/>
        <v>27.961165048543688</v>
      </c>
      <c r="AS104" s="32">
        <f>MAX(AS82:AS101)</f>
        <v>23.2258064516129</v>
      </c>
      <c r="AT104" s="32">
        <f>MAX(AT82:AT101)</f>
        <v>19.862068965517242</v>
      </c>
      <c r="AU104" s="32">
        <f>MAX(AU82:AU101)</f>
        <v>17.349397590361445</v>
      </c>
      <c r="AV104" s="32">
        <f>MAX(AV82:AV101)</f>
        <v>15.401069518716577</v>
      </c>
      <c r="AW104" s="32">
        <f t="shared" ref="AW104:BL104" si="217">MAX(AW82:AW101)</f>
        <v>13.846153846153847</v>
      </c>
      <c r="AX104" s="32">
        <f t="shared" si="217"/>
        <v>11.520000000000001</v>
      </c>
      <c r="AY104" s="32">
        <f t="shared" si="217"/>
        <v>9.8630136986301373</v>
      </c>
      <c r="AZ104" s="32">
        <f t="shared" si="217"/>
        <v>8.6227544910179645</v>
      </c>
      <c r="BA104" s="32">
        <f t="shared" si="217"/>
        <v>7.6595744680851068</v>
      </c>
      <c r="BB104" s="32">
        <f t="shared" si="217"/>
        <v>6.2608695652173907</v>
      </c>
      <c r="BC104" s="32">
        <f t="shared" si="217"/>
        <v>5.2941176470588234</v>
      </c>
      <c r="BD104" s="32">
        <f t="shared" si="217"/>
        <v>4.5859872611464967</v>
      </c>
      <c r="BE104" s="32">
        <f t="shared" si="217"/>
        <v>4.1415929203539816</v>
      </c>
      <c r="BF104" s="32">
        <f t="shared" si="217"/>
        <v>3.789473684210527</v>
      </c>
      <c r="BG104" s="32">
        <f t="shared" si="217"/>
        <v>3.5454545454545454</v>
      </c>
      <c r="BH104" s="32">
        <f t="shared" si="217"/>
        <v>3.3458445040214482</v>
      </c>
      <c r="BI104" s="32">
        <f t="shared" si="217"/>
        <v>3.1675126903553306</v>
      </c>
      <c r="BJ104" s="32">
        <f t="shared" si="217"/>
        <v>3.007228915662651</v>
      </c>
      <c r="BK104" s="32">
        <f t="shared" si="217"/>
        <v>2.862385321100918</v>
      </c>
      <c r="BL104" s="32">
        <f t="shared" si="217"/>
        <v>2.730853391684902</v>
      </c>
      <c r="BM104" s="32">
        <f>MAX(BM82:BM101)</f>
        <v>2.6108786610878663</v>
      </c>
      <c r="BN104" s="32">
        <f>MAX(BN82:BN101)</f>
        <v>2.5010020040080163</v>
      </c>
      <c r="BO104" s="32">
        <f>MAX(BO82:BO101)</f>
        <v>2.4</v>
      </c>
      <c r="BP104" s="32">
        <f>MAX(BP82:BP101)</f>
        <v>2.3068391866913123</v>
      </c>
      <c r="BQ104" s="32">
        <f>MAX(BQ82:BQ101)</f>
        <v>2.2206405693950177</v>
      </c>
      <c r="BR104" s="32"/>
      <c r="BW104" s="299" t="s">
        <v>96</v>
      </c>
      <c r="BX104" s="299"/>
      <c r="BY104" s="32">
        <f t="shared" ref="BY104:CB104" si="218">MAX(BY82:BY101)</f>
        <v>72</v>
      </c>
      <c r="BZ104" s="32">
        <f t="shared" si="218"/>
        <v>47.213114754098356</v>
      </c>
      <c r="CA104" s="32">
        <f t="shared" si="218"/>
        <v>35.121951219512191</v>
      </c>
      <c r="CB104" s="32">
        <f t="shared" si="218"/>
        <v>27.961165048543688</v>
      </c>
      <c r="CC104" s="32">
        <f>MAX(CC82:CC101)</f>
        <v>23.2258064516129</v>
      </c>
      <c r="CD104" s="32">
        <f>MAX(CD82:CD101)</f>
        <v>19.862068965517242</v>
      </c>
      <c r="CE104" s="32">
        <f>MAX(CE82:CE101)</f>
        <v>17.349397590361445</v>
      </c>
      <c r="CF104" s="32">
        <f>MAX(CF82:CF101)</f>
        <v>15.401069518716577</v>
      </c>
      <c r="CG104" s="32">
        <f t="shared" ref="CG104:CV104" si="219">MAX(CG82:CG101)</f>
        <v>13.846153846153847</v>
      </c>
      <c r="CH104" s="32">
        <f t="shared" si="219"/>
        <v>11.520000000000001</v>
      </c>
      <c r="CI104" s="32">
        <f t="shared" si="219"/>
        <v>9.8630136986301373</v>
      </c>
      <c r="CJ104" s="32">
        <f t="shared" si="219"/>
        <v>8.6227544910179645</v>
      </c>
      <c r="CK104" s="32">
        <f t="shared" si="219"/>
        <v>7.6595744680851068</v>
      </c>
      <c r="CL104" s="32">
        <f t="shared" si="219"/>
        <v>6.2608695652173907</v>
      </c>
      <c r="CM104" s="32">
        <f t="shared" si="219"/>
        <v>5.2941176470588234</v>
      </c>
      <c r="CN104" s="32">
        <f t="shared" si="219"/>
        <v>4.5859872611464967</v>
      </c>
      <c r="CO104" s="32">
        <f t="shared" si="219"/>
        <v>4.0449438202247192</v>
      </c>
      <c r="CP104" s="32">
        <f t="shared" si="219"/>
        <v>3.6180904522613067</v>
      </c>
      <c r="CQ104" s="32">
        <f t="shared" si="219"/>
        <v>3.2727272727272729</v>
      </c>
      <c r="CR104" s="32">
        <f t="shared" si="219"/>
        <v>2.9875518672199171</v>
      </c>
      <c r="CS104" s="32">
        <f t="shared" si="219"/>
        <v>2.7480916030534353</v>
      </c>
      <c r="CT104" s="32">
        <f t="shared" si="219"/>
        <v>2.6156787762906313</v>
      </c>
      <c r="CU104" s="32">
        <f t="shared" si="219"/>
        <v>2.5147058823529416</v>
      </c>
      <c r="CV104" s="32">
        <f t="shared" si="219"/>
        <v>2.4212389380530976</v>
      </c>
      <c r="CW104" s="32">
        <f>MAX(CW82:CW101)</f>
        <v>2.3344709897610922</v>
      </c>
      <c r="CX104" s="32">
        <f>MAX(CX82:CX101)</f>
        <v>2.2537067545304779</v>
      </c>
      <c r="CY104" s="32">
        <f>MAX(CY82:CY101)</f>
        <v>2.1783439490445859</v>
      </c>
      <c r="CZ104" s="32">
        <f>MAX(CZ82:CZ101)</f>
        <v>2.1078582434514637</v>
      </c>
      <c r="DA104" s="32">
        <f>MAX(DA82:DA101)</f>
        <v>2.0417910447761192</v>
      </c>
      <c r="DB104" s="32"/>
    </row>
    <row r="105" spans="3:106" x14ac:dyDescent="0.2">
      <c r="C105" s="311" t="s">
        <v>95</v>
      </c>
      <c r="D105" s="311"/>
      <c r="E105" s="232" t="str">
        <f>VLOOKUP(E104,E82:$AH$101,E106,FALSE)</f>
        <v>Truck 1</v>
      </c>
      <c r="F105" s="232" t="str">
        <f>VLOOKUP(F104,F82:$AH$101,F106,FALSE)</f>
        <v>Truck 1</v>
      </c>
      <c r="G105" s="232" t="str">
        <f>VLOOKUP(G104,G82:$AH$101,G106,FALSE)</f>
        <v>Truck 1</v>
      </c>
      <c r="H105" s="232" t="str">
        <f>VLOOKUP(H104,H82:$AH$101,H106,FALSE)</f>
        <v>Truck 1</v>
      </c>
      <c r="I105" s="232" t="str">
        <f>VLOOKUP(I104,I82:$AH$101,I106,FALSE)</f>
        <v>Truck 1</v>
      </c>
      <c r="J105" s="232" t="str">
        <f>VLOOKUP(J104,J82:$AH$101,J106,FALSE)</f>
        <v>Truck 1</v>
      </c>
      <c r="K105" s="232" t="str">
        <f>VLOOKUP(K104,K82:$AH$101,K106,FALSE)</f>
        <v>Truck 1</v>
      </c>
      <c r="L105" s="232" t="str">
        <f>VLOOKUP(L104,L82:$AH$101,L106,FALSE)</f>
        <v>Truck 1</v>
      </c>
      <c r="M105" s="232" t="str">
        <f>VLOOKUP(M104,M82:$AH$101,M106,FALSE)</f>
        <v>Truck 1</v>
      </c>
      <c r="N105" s="232" t="str">
        <f>VLOOKUP(N104,N82:$AH$101,N106,FALSE)</f>
        <v>Truck 1</v>
      </c>
      <c r="O105" s="232" t="str">
        <f>VLOOKUP(O104,O82:$AH$101,O106,FALSE)</f>
        <v>Truck 1</v>
      </c>
      <c r="P105" s="232" t="str">
        <f>VLOOKUP(P104,P82:$AH$101,P106,FALSE)</f>
        <v>Truck 1</v>
      </c>
      <c r="Q105" s="232" t="str">
        <f>VLOOKUP(Q104,Q82:$AH$101,Q106,FALSE)</f>
        <v>Truck 1</v>
      </c>
      <c r="R105" s="232" t="str">
        <f>VLOOKUP(R104,R82:$AH$101,R106,FALSE)</f>
        <v>Truck 13</v>
      </c>
      <c r="S105" s="232" t="str">
        <f>VLOOKUP(S104,S82:$AH$101,S106,FALSE)</f>
        <v>Truck 13</v>
      </c>
      <c r="T105" s="232" t="str">
        <f>VLOOKUP(T104,T82:$AH$101,T106,FALSE)</f>
        <v>Truck 13</v>
      </c>
      <c r="U105" s="232" t="str">
        <f>VLOOKUP(U104,U82:$AH$101,U106,FALSE)</f>
        <v>Truck 13</v>
      </c>
      <c r="V105" s="232" t="str">
        <f>VLOOKUP(V104,V82:$AH$101,V106,FALSE)</f>
        <v>Truck 13</v>
      </c>
      <c r="W105" s="232" t="str">
        <f>VLOOKUP(W104,W82:$AH$101,W106,FALSE)</f>
        <v>Truck 5</v>
      </c>
      <c r="X105" s="232" t="str">
        <f>VLOOKUP(X104,X82:$AH$101,X106,FALSE)</f>
        <v>Truck 5</v>
      </c>
      <c r="Y105" s="232" t="str">
        <f>VLOOKUP(Y104,Y82:$AH$101,Y106,FALSE)</f>
        <v>Truck 5</v>
      </c>
      <c r="Z105" s="232" t="str">
        <f>VLOOKUP(Z104,Z82:$AH$101,Z106,FALSE)</f>
        <v>Truck 5</v>
      </c>
      <c r="AA105" s="232" t="str">
        <f>VLOOKUP(AA104,AA82:$AH$101,AA106,FALSE)</f>
        <v>Truck 5</v>
      </c>
      <c r="AB105" s="232" t="str">
        <f>VLOOKUP(AB104,AB82:$AH$101,AB106,FALSE)</f>
        <v>Truck 5</v>
      </c>
      <c r="AC105" s="232" t="str">
        <f>VLOOKUP(AC104,AC82:$AH$101,AC106,FALSE)</f>
        <v>Truck 5</v>
      </c>
      <c r="AD105" s="232" t="str">
        <f>VLOOKUP(AD104,AD82:$AH$101,AD106,FALSE)</f>
        <v>Truck 5</v>
      </c>
      <c r="AE105" s="232" t="str">
        <f>VLOOKUP(AE104,AE82:$AH$101,AE106,FALSE)</f>
        <v>Truck 5</v>
      </c>
      <c r="AF105" s="232" t="str">
        <f>VLOOKUP(AF104,AF82:$AH$101,AF106,FALSE)</f>
        <v>Truck 12</v>
      </c>
      <c r="AG105" s="232" t="str">
        <f>VLOOKUP(AG104,AG82:$AH$101,AG106,FALSE)</f>
        <v>Truck 12</v>
      </c>
      <c r="AH105" s="32"/>
      <c r="AI105" s="32"/>
      <c r="AJ105" s="32"/>
      <c r="AK105" s="32"/>
      <c r="AM105" s="311" t="s">
        <v>95</v>
      </c>
      <c r="AN105" s="311"/>
      <c r="AO105" s="232" t="str">
        <f>VLOOKUP(AO104,AO82:$BR$102,AO106,FALSE)</f>
        <v>Truck 1</v>
      </c>
      <c r="AP105" s="232" t="str">
        <f>VLOOKUP(AP104,AP82:$BR$102,AP106,FALSE)</f>
        <v>Truck 1</v>
      </c>
      <c r="AQ105" s="232" t="str">
        <f>VLOOKUP(AQ104,AQ82:$BR$102,AQ106,FALSE)</f>
        <v>Truck 1</v>
      </c>
      <c r="AR105" s="232" t="str">
        <f>VLOOKUP(AR104,AR82:$BR$102,AR106,FALSE)</f>
        <v>Truck 1</v>
      </c>
      <c r="AS105" s="174" t="str">
        <f>VLOOKUP(AS104,AS82:$BR$102,AS106,FALSE)</f>
        <v>Truck 1</v>
      </c>
      <c r="AT105" s="232" t="str">
        <f>VLOOKUP(AT104,AT82:$BR$102,AT106,FALSE)</f>
        <v>Truck 1</v>
      </c>
      <c r="AU105" s="174" t="str">
        <f>VLOOKUP(AU104,AU82:$BR$102,AU106,FALSE)</f>
        <v>Truck 1</v>
      </c>
      <c r="AV105" s="232" t="str">
        <f>VLOOKUP(AV104,AV82:$BR$102,AV106,FALSE)</f>
        <v>Truck 1</v>
      </c>
      <c r="AW105" s="83" t="str">
        <f>VLOOKUP(AW104,AW82:$BR$102,AW106,FALSE)</f>
        <v>Truck 1</v>
      </c>
      <c r="AX105" s="83" t="str">
        <f>VLOOKUP(AX104,AX82:$BR$102,AX106,FALSE)</f>
        <v>Truck 1</v>
      </c>
      <c r="AY105" s="83" t="str">
        <f>VLOOKUP(AY104,AY82:$BR$102,AY106,FALSE)</f>
        <v>Truck 1</v>
      </c>
      <c r="AZ105" s="83" t="str">
        <f>VLOOKUP(AZ104,AZ82:$BR$102,AZ106,FALSE)</f>
        <v>Truck 1</v>
      </c>
      <c r="BA105" s="83" t="str">
        <f>VLOOKUP(BA104,BA82:$BR$102,BA106,FALSE)</f>
        <v>Truck 1</v>
      </c>
      <c r="BB105" s="83" t="str">
        <f>VLOOKUP(BB104,BB82:$BR$102,BB106,FALSE)</f>
        <v>Truck 1</v>
      </c>
      <c r="BC105" s="83" t="str">
        <f>VLOOKUP(BC104,BC82:$BR$102,BC106,FALSE)</f>
        <v>Truck 1</v>
      </c>
      <c r="BD105" s="83" t="str">
        <f>VLOOKUP(BD104,BD82:$BR$102,BD106,FALSE)</f>
        <v>Truck 1</v>
      </c>
      <c r="BE105" s="83" t="str">
        <f>VLOOKUP(BE104,BE82:$BR$102,BE106,FALSE)</f>
        <v>Truck 13</v>
      </c>
      <c r="BF105" s="83" t="str">
        <f>VLOOKUP(BF104,BF82:$BR$102,BF106,FALSE)</f>
        <v>Truck 13</v>
      </c>
      <c r="BG105" s="83" t="str">
        <f>VLOOKUP(BG104,BG82:$BR$102,BG106,FALSE)</f>
        <v>Truck 5</v>
      </c>
      <c r="BH105" s="83" t="str">
        <f>VLOOKUP(BH104,BH82:$BR$102,BH106,FALSE)</f>
        <v>Truck 5</v>
      </c>
      <c r="BI105" s="83" t="str">
        <f>VLOOKUP(BI104,BI82:$BR$102,BI106,FALSE)</f>
        <v>Truck 5</v>
      </c>
      <c r="BJ105" s="83" t="str">
        <f>VLOOKUP(BJ104,BJ82:$BR$102,BJ106,FALSE)</f>
        <v>Truck 5</v>
      </c>
      <c r="BK105" s="83" t="str">
        <f>VLOOKUP(BK104,BK82:$BR$102,BK106,FALSE)</f>
        <v>Truck 5</v>
      </c>
      <c r="BL105" s="83" t="str">
        <f>VLOOKUP(BL104,BL82:$BR$102,BL106,FALSE)</f>
        <v>Truck 5</v>
      </c>
      <c r="BM105" s="141" t="str">
        <f>VLOOKUP(BM104,BM82:$BR$102,BM106,FALSE)</f>
        <v>Truck 5</v>
      </c>
      <c r="BN105" s="141" t="str">
        <f>VLOOKUP(BN104,BN82:$BR$102,BN106,FALSE)</f>
        <v>Truck 5</v>
      </c>
      <c r="BO105" s="141" t="str">
        <f>VLOOKUP(BO104,BO82:$BR$102,BO106,FALSE)</f>
        <v>Truck 5</v>
      </c>
      <c r="BP105" s="141" t="str">
        <f>VLOOKUP(BP104,BP82:$BR$102,BP106,FALSE)</f>
        <v>Truck 5</v>
      </c>
      <c r="BQ105" s="141" t="str">
        <f>VLOOKUP(BQ104,BQ82:$BR$102,BQ106,FALSE)</f>
        <v>Truck 5</v>
      </c>
      <c r="BR105" s="32"/>
      <c r="BW105" s="311" t="s">
        <v>95</v>
      </c>
      <c r="BX105" s="311"/>
      <c r="BY105" s="232" t="str">
        <f>VLOOKUP(BY104,BY82:$DB$101,BY106,FALSE)</f>
        <v>Truck 1</v>
      </c>
      <c r="BZ105" s="232" t="str">
        <f>VLOOKUP(BZ104,BZ82:$DB$101,BZ106,FALSE)</f>
        <v>Truck 1</v>
      </c>
      <c r="CA105" s="232" t="str">
        <f>VLOOKUP(CA104,CA82:$DB$101,CA106,FALSE)</f>
        <v>Truck 1</v>
      </c>
      <c r="CB105" s="232" t="str">
        <f>VLOOKUP(CB104,CB82:$DB$101,CB106,FALSE)</f>
        <v>Truck 1</v>
      </c>
      <c r="CC105" s="195" t="str">
        <f>VLOOKUP(CC104,CC82:$DB$101,CC106,FALSE)</f>
        <v>Truck 1</v>
      </c>
      <c r="CD105" s="232" t="str">
        <f>VLOOKUP(CD104,CD82:$DB$101,CD106,FALSE)</f>
        <v>Truck 1</v>
      </c>
      <c r="CE105" s="195" t="str">
        <f>VLOOKUP(CE104,CE82:$DB$101,CE106,FALSE)</f>
        <v>Truck 1</v>
      </c>
      <c r="CF105" s="232" t="str">
        <f>VLOOKUP(CF104,CF82:$DB$101,CF106,FALSE)</f>
        <v>Truck 1</v>
      </c>
      <c r="CG105" s="195" t="str">
        <f>VLOOKUP(CG104,CG82:$DB$101,CG106,FALSE)</f>
        <v>Truck 1</v>
      </c>
      <c r="CH105" s="195" t="str">
        <f>VLOOKUP(CH104,CH82:$DB$101,CH106,FALSE)</f>
        <v>Truck 1</v>
      </c>
      <c r="CI105" s="195" t="str">
        <f>VLOOKUP(CI104,CI82:$DB$101,CI106,FALSE)</f>
        <v>Truck 1</v>
      </c>
      <c r="CJ105" s="195" t="str">
        <f>VLOOKUP(CJ104,CJ82:$DB$101,CJ106,FALSE)</f>
        <v>Truck 1</v>
      </c>
      <c r="CK105" s="195" t="str">
        <f>VLOOKUP(CK104,CK82:$DB$101,CK106,FALSE)</f>
        <v>Truck 1</v>
      </c>
      <c r="CL105" s="195" t="str">
        <f>VLOOKUP(CL104,CL82:$DB$101,CL106,FALSE)</f>
        <v>Truck 1</v>
      </c>
      <c r="CM105" s="195" t="str">
        <f>VLOOKUP(CM104,CM82:$DB$101,CM106,FALSE)</f>
        <v>Truck 1</v>
      </c>
      <c r="CN105" s="195" t="str">
        <f>VLOOKUP(CN104,CN82:$DB$101,CN106,FALSE)</f>
        <v>Truck 1</v>
      </c>
      <c r="CO105" s="195" t="str">
        <f>VLOOKUP(CO104,CO82:$DB$101,CO106,FALSE)</f>
        <v>Truck 1</v>
      </c>
      <c r="CP105" s="195" t="str">
        <f>VLOOKUP(CP104,CP82:$DB$101,CP106,FALSE)</f>
        <v>Truck 1</v>
      </c>
      <c r="CQ105" s="195" t="str">
        <f>VLOOKUP(CQ104,CQ82:$DB$101,CQ106,FALSE)</f>
        <v>Truck 1</v>
      </c>
      <c r="CR105" s="195" t="str">
        <f>VLOOKUP(CR104,CR82:$DB$101,CR106,FALSE)</f>
        <v>Truck 1</v>
      </c>
      <c r="CS105" s="195" t="str">
        <f>VLOOKUP(CS104,CS82:$DB$101,CS106,FALSE)</f>
        <v>Truck 1</v>
      </c>
      <c r="CT105" s="195" t="str">
        <f>VLOOKUP(CT104,CT82:$DB$101,CT106,FALSE)</f>
        <v>Truck 3</v>
      </c>
      <c r="CU105" s="195" t="str">
        <f>VLOOKUP(CU104,CU82:$DB$101,CU106,FALSE)</f>
        <v>Truck 3</v>
      </c>
      <c r="CV105" s="195" t="str">
        <f>VLOOKUP(CV104,CV82:$DB$101,CV106,FALSE)</f>
        <v>Truck 3</v>
      </c>
      <c r="CW105" s="195" t="str">
        <f>VLOOKUP(CW104,CW82:$DB$101,CW106,FALSE)</f>
        <v>Truck 3</v>
      </c>
      <c r="CX105" s="195" t="str">
        <f>VLOOKUP(CX104,CX82:$DB$101,CX106,FALSE)</f>
        <v>Truck 3</v>
      </c>
      <c r="CY105" s="195" t="str">
        <f>VLOOKUP(CY104,CY82:$DB$101,CY106,FALSE)</f>
        <v>Truck 3</v>
      </c>
      <c r="CZ105" s="195" t="str">
        <f>VLOOKUP(CZ104,CZ82:$DB$101,CZ106,FALSE)</f>
        <v>Truck 3</v>
      </c>
      <c r="DA105" s="141" t="str">
        <f>VLOOKUP(DA104,DA82:$DB$101,DA106,FALSE)</f>
        <v>Truck 3</v>
      </c>
      <c r="DB105" s="32"/>
    </row>
    <row r="106" spans="3:106" x14ac:dyDescent="0.2">
      <c r="E106" s="235">
        <f t="shared" ref="E106:AE106" si="220">F106+1</f>
        <v>30</v>
      </c>
      <c r="F106" s="235">
        <f t="shared" si="220"/>
        <v>29</v>
      </c>
      <c r="G106" s="235">
        <f t="shared" si="220"/>
        <v>28</v>
      </c>
      <c r="H106" s="235">
        <f t="shared" si="220"/>
        <v>27</v>
      </c>
      <c r="I106" s="235">
        <f t="shared" si="220"/>
        <v>26</v>
      </c>
      <c r="J106" s="235">
        <f t="shared" si="220"/>
        <v>25</v>
      </c>
      <c r="K106" s="235">
        <f t="shared" si="220"/>
        <v>24</v>
      </c>
      <c r="L106" s="235">
        <f t="shared" si="220"/>
        <v>23</v>
      </c>
      <c r="M106" s="235">
        <f t="shared" si="220"/>
        <v>22</v>
      </c>
      <c r="N106" s="235">
        <f t="shared" si="220"/>
        <v>21</v>
      </c>
      <c r="O106" s="235">
        <f t="shared" si="220"/>
        <v>20</v>
      </c>
      <c r="P106" s="235">
        <f t="shared" si="220"/>
        <v>19</v>
      </c>
      <c r="Q106" s="235">
        <f t="shared" si="220"/>
        <v>18</v>
      </c>
      <c r="R106" s="235">
        <f t="shared" si="220"/>
        <v>17</v>
      </c>
      <c r="S106" s="235">
        <f t="shared" si="220"/>
        <v>16</v>
      </c>
      <c r="T106" s="235">
        <f t="shared" si="220"/>
        <v>15</v>
      </c>
      <c r="U106" s="235">
        <f t="shared" si="220"/>
        <v>14</v>
      </c>
      <c r="V106" s="235">
        <f t="shared" si="220"/>
        <v>13</v>
      </c>
      <c r="W106" s="235">
        <f t="shared" si="220"/>
        <v>12</v>
      </c>
      <c r="X106" s="235">
        <f t="shared" si="220"/>
        <v>11</v>
      </c>
      <c r="Y106" s="235">
        <f t="shared" si="220"/>
        <v>10</v>
      </c>
      <c r="Z106" s="235">
        <f t="shared" si="220"/>
        <v>9</v>
      </c>
      <c r="AA106" s="235">
        <f t="shared" si="220"/>
        <v>8</v>
      </c>
      <c r="AB106" s="235">
        <f t="shared" si="220"/>
        <v>7</v>
      </c>
      <c r="AC106" s="235">
        <f t="shared" si="220"/>
        <v>6</v>
      </c>
      <c r="AD106" s="235">
        <f t="shared" si="220"/>
        <v>5</v>
      </c>
      <c r="AE106" s="235">
        <f t="shared" si="220"/>
        <v>4</v>
      </c>
      <c r="AF106" s="235">
        <f>AG106+1</f>
        <v>3</v>
      </c>
      <c r="AG106" s="235">
        <v>2</v>
      </c>
      <c r="AH106" s="32"/>
      <c r="AI106" s="32"/>
      <c r="AJ106" s="32"/>
      <c r="AK106" s="32"/>
      <c r="AO106" s="68">
        <f t="shared" ref="AO106:BO106" si="221">E106</f>
        <v>30</v>
      </c>
      <c r="AP106" s="68">
        <f t="shared" si="221"/>
        <v>29</v>
      </c>
      <c r="AQ106" s="68">
        <f t="shared" si="221"/>
        <v>28</v>
      </c>
      <c r="AR106" s="68">
        <f t="shared" si="221"/>
        <v>27</v>
      </c>
      <c r="AS106" s="68">
        <f t="shared" si="221"/>
        <v>26</v>
      </c>
      <c r="AT106" s="68">
        <f t="shared" si="221"/>
        <v>25</v>
      </c>
      <c r="AU106" s="68">
        <f t="shared" si="221"/>
        <v>24</v>
      </c>
      <c r="AV106" s="68">
        <f t="shared" si="221"/>
        <v>23</v>
      </c>
      <c r="AW106" s="68">
        <f t="shared" si="221"/>
        <v>22</v>
      </c>
      <c r="AX106" s="68">
        <f t="shared" si="221"/>
        <v>21</v>
      </c>
      <c r="AY106" s="68">
        <f t="shared" si="221"/>
        <v>20</v>
      </c>
      <c r="AZ106" s="68">
        <f t="shared" si="221"/>
        <v>19</v>
      </c>
      <c r="BA106" s="68">
        <f t="shared" si="221"/>
        <v>18</v>
      </c>
      <c r="BB106" s="68">
        <f t="shared" si="221"/>
        <v>17</v>
      </c>
      <c r="BC106" s="68">
        <f t="shared" si="221"/>
        <v>16</v>
      </c>
      <c r="BD106" s="68">
        <f t="shared" si="221"/>
        <v>15</v>
      </c>
      <c r="BE106" s="68">
        <f t="shared" si="221"/>
        <v>14</v>
      </c>
      <c r="BF106" s="68">
        <f t="shared" si="221"/>
        <v>13</v>
      </c>
      <c r="BG106" s="68">
        <f t="shared" si="221"/>
        <v>12</v>
      </c>
      <c r="BH106" s="68">
        <f t="shared" si="221"/>
        <v>11</v>
      </c>
      <c r="BI106" s="68">
        <f t="shared" si="221"/>
        <v>10</v>
      </c>
      <c r="BJ106" s="68">
        <f t="shared" si="221"/>
        <v>9</v>
      </c>
      <c r="BK106" s="68">
        <f t="shared" si="221"/>
        <v>8</v>
      </c>
      <c r="BL106" s="68">
        <f t="shared" si="221"/>
        <v>7</v>
      </c>
      <c r="BM106" s="68">
        <f t="shared" si="221"/>
        <v>6</v>
      </c>
      <c r="BN106" s="68">
        <f t="shared" si="221"/>
        <v>5</v>
      </c>
      <c r="BO106" s="68">
        <f t="shared" si="221"/>
        <v>4</v>
      </c>
      <c r="BP106" s="68">
        <f>AF106</f>
        <v>3</v>
      </c>
      <c r="BQ106" s="68">
        <f>AG106</f>
        <v>2</v>
      </c>
      <c r="BR106" s="32"/>
      <c r="BY106" s="68">
        <f t="shared" ref="BY106:CY106" si="222">AO106</f>
        <v>30</v>
      </c>
      <c r="BZ106" s="68">
        <f t="shared" si="222"/>
        <v>29</v>
      </c>
      <c r="CA106" s="68">
        <f t="shared" si="222"/>
        <v>28</v>
      </c>
      <c r="CB106" s="68">
        <f t="shared" si="222"/>
        <v>27</v>
      </c>
      <c r="CC106" s="68">
        <f t="shared" si="222"/>
        <v>26</v>
      </c>
      <c r="CD106" s="68">
        <f t="shared" si="222"/>
        <v>25</v>
      </c>
      <c r="CE106" s="68">
        <f t="shared" si="222"/>
        <v>24</v>
      </c>
      <c r="CF106" s="68">
        <f t="shared" si="222"/>
        <v>23</v>
      </c>
      <c r="CG106" s="68">
        <f t="shared" si="222"/>
        <v>22</v>
      </c>
      <c r="CH106" s="68">
        <f t="shared" si="222"/>
        <v>21</v>
      </c>
      <c r="CI106" s="68">
        <f t="shared" si="222"/>
        <v>20</v>
      </c>
      <c r="CJ106" s="68">
        <f t="shared" si="222"/>
        <v>19</v>
      </c>
      <c r="CK106" s="68">
        <f t="shared" si="222"/>
        <v>18</v>
      </c>
      <c r="CL106" s="68">
        <f t="shared" si="222"/>
        <v>17</v>
      </c>
      <c r="CM106" s="68">
        <f t="shared" si="222"/>
        <v>16</v>
      </c>
      <c r="CN106" s="68">
        <f t="shared" si="222"/>
        <v>15</v>
      </c>
      <c r="CO106" s="68">
        <f t="shared" si="222"/>
        <v>14</v>
      </c>
      <c r="CP106" s="68">
        <f t="shared" si="222"/>
        <v>13</v>
      </c>
      <c r="CQ106" s="68">
        <f t="shared" si="222"/>
        <v>12</v>
      </c>
      <c r="CR106" s="68">
        <f t="shared" si="222"/>
        <v>11</v>
      </c>
      <c r="CS106" s="68">
        <f t="shared" si="222"/>
        <v>10</v>
      </c>
      <c r="CT106" s="68">
        <f t="shared" si="222"/>
        <v>9</v>
      </c>
      <c r="CU106" s="68">
        <f t="shared" si="222"/>
        <v>8</v>
      </c>
      <c r="CV106" s="68">
        <f t="shared" si="222"/>
        <v>7</v>
      </c>
      <c r="CW106" s="68">
        <f t="shared" si="222"/>
        <v>6</v>
      </c>
      <c r="CX106" s="68">
        <f t="shared" si="222"/>
        <v>5</v>
      </c>
      <c r="CY106" s="68">
        <f t="shared" si="222"/>
        <v>4</v>
      </c>
      <c r="CZ106" s="68">
        <f>BP106</f>
        <v>3</v>
      </c>
      <c r="DA106" s="68">
        <f>BQ106</f>
        <v>2</v>
      </c>
      <c r="DB106" s="32"/>
    </row>
    <row r="107" spans="3:106" x14ac:dyDescent="0.2">
      <c r="AK107" s="28"/>
      <c r="AL107" s="28"/>
      <c r="AM107" s="28"/>
      <c r="AN107" s="28"/>
      <c r="AO107" s="28"/>
      <c r="AP107" s="28"/>
      <c r="AQ107" s="28"/>
      <c r="AR107" s="28"/>
      <c r="AS107" s="28"/>
      <c r="AT107" s="28"/>
      <c r="AU107" s="28"/>
      <c r="AV107" s="28"/>
      <c r="AW107" s="28"/>
      <c r="AX107" s="28"/>
      <c r="AY107" s="28"/>
      <c r="AZ107" s="28"/>
    </row>
    <row r="108" spans="3:106" x14ac:dyDescent="0.2">
      <c r="C108" s="28"/>
      <c r="D108" s="309" t="s">
        <v>98</v>
      </c>
      <c r="E108" s="309"/>
      <c r="F108" s="309"/>
      <c r="G108" s="309"/>
      <c r="H108" s="309"/>
      <c r="I108" s="309"/>
      <c r="J108" s="309"/>
      <c r="K108" s="309"/>
      <c r="L108" s="309"/>
      <c r="M108" s="309"/>
      <c r="N108" s="309"/>
      <c r="O108" s="71"/>
      <c r="P108" s="71"/>
      <c r="Q108" s="71"/>
      <c r="R108" s="71"/>
      <c r="S108" s="71"/>
      <c r="T108" s="71"/>
      <c r="U108" s="71"/>
      <c r="V108" s="71"/>
      <c r="W108" s="71"/>
      <c r="X108" s="71"/>
      <c r="Y108" s="71"/>
      <c r="Z108" s="71"/>
      <c r="AA108" s="71"/>
      <c r="AB108" s="71"/>
      <c r="AC108" s="132"/>
      <c r="AD108" s="132"/>
      <c r="AE108" s="132"/>
      <c r="AF108" s="132"/>
      <c r="AG108" s="132"/>
      <c r="AK108" s="28"/>
      <c r="AL108" s="28"/>
      <c r="AM108" s="28"/>
      <c r="AN108" s="309" t="s">
        <v>98</v>
      </c>
      <c r="AO108" s="309"/>
      <c r="AP108" s="309"/>
      <c r="AQ108" s="309"/>
      <c r="AR108" s="309"/>
      <c r="AS108" s="309"/>
      <c r="AT108" s="309"/>
      <c r="AU108" s="309"/>
      <c r="AV108" s="309"/>
      <c r="AW108" s="309"/>
      <c r="AX108" s="309"/>
      <c r="AY108" s="71"/>
      <c r="AZ108" s="71"/>
      <c r="BA108" s="71"/>
      <c r="BB108" s="71"/>
      <c r="BC108" s="71"/>
      <c r="BD108" s="71"/>
      <c r="BE108" s="71"/>
      <c r="BF108" s="71"/>
      <c r="BG108" s="71"/>
      <c r="BH108" s="71"/>
      <c r="BI108" s="71"/>
      <c r="BJ108" s="71"/>
      <c r="BK108" s="71"/>
      <c r="BL108" s="71"/>
      <c r="BM108" s="132"/>
      <c r="BN108" s="132"/>
      <c r="BO108" s="132"/>
      <c r="BP108" s="132"/>
      <c r="BQ108" s="132"/>
      <c r="BX108" s="309" t="s">
        <v>98</v>
      </c>
      <c r="BY108" s="309"/>
      <c r="BZ108" s="309"/>
      <c r="CA108" s="309"/>
      <c r="CB108" s="309"/>
      <c r="CC108" s="309"/>
      <c r="CD108" s="309"/>
      <c r="CE108" s="309"/>
      <c r="CF108" s="309"/>
      <c r="CG108" s="309"/>
      <c r="CH108" s="309"/>
      <c r="CI108" s="71"/>
      <c r="CJ108" s="71"/>
      <c r="CK108" s="71"/>
      <c r="CL108" s="71"/>
      <c r="CM108" s="71"/>
      <c r="CN108" s="71"/>
      <c r="CO108" s="71"/>
      <c r="CP108" s="71"/>
      <c r="CQ108" s="71"/>
      <c r="CR108" s="71"/>
      <c r="CS108" s="71"/>
      <c r="CT108" s="71"/>
      <c r="CU108" s="71"/>
      <c r="CV108" s="71"/>
      <c r="CW108" s="132"/>
      <c r="CX108" s="132"/>
      <c r="CY108" s="132"/>
      <c r="CZ108" s="132"/>
      <c r="DA108" s="132"/>
    </row>
    <row r="109" spans="3:106" x14ac:dyDescent="0.2">
      <c r="C109" s="99"/>
      <c r="D109" s="12" t="s">
        <v>58</v>
      </c>
      <c r="E109" s="12">
        <f t="shared" ref="E109:H109" si="223">E81</f>
        <v>0</v>
      </c>
      <c r="F109" s="12">
        <f t="shared" si="223"/>
        <v>0.25</v>
      </c>
      <c r="G109" s="12">
        <f t="shared" si="223"/>
        <v>0.5</v>
      </c>
      <c r="H109" s="12">
        <f t="shared" si="223"/>
        <v>0.75</v>
      </c>
      <c r="I109" s="12">
        <f>I81</f>
        <v>1</v>
      </c>
      <c r="J109" s="12">
        <f>J81</f>
        <v>1.25</v>
      </c>
      <c r="K109" s="12">
        <f>K81</f>
        <v>1.5</v>
      </c>
      <c r="L109" s="12">
        <f>L81</f>
        <v>1.75</v>
      </c>
      <c r="M109" s="12">
        <f>M81</f>
        <v>2</v>
      </c>
      <c r="N109" s="12">
        <f t="shared" ref="N109:AB109" si="224">N81</f>
        <v>2.5</v>
      </c>
      <c r="O109" s="12">
        <f t="shared" si="224"/>
        <v>3</v>
      </c>
      <c r="P109" s="12">
        <f t="shared" si="224"/>
        <v>3.5</v>
      </c>
      <c r="Q109" s="12">
        <f t="shared" si="224"/>
        <v>4</v>
      </c>
      <c r="R109" s="12">
        <f t="shared" si="224"/>
        <v>5</v>
      </c>
      <c r="S109" s="12">
        <f t="shared" si="224"/>
        <v>6</v>
      </c>
      <c r="T109" s="12">
        <f t="shared" si="224"/>
        <v>7</v>
      </c>
      <c r="U109" s="12">
        <f t="shared" si="224"/>
        <v>8</v>
      </c>
      <c r="V109" s="12">
        <f t="shared" si="224"/>
        <v>9</v>
      </c>
      <c r="W109" s="12">
        <f t="shared" si="224"/>
        <v>10</v>
      </c>
      <c r="X109" s="12">
        <f t="shared" si="224"/>
        <v>11</v>
      </c>
      <c r="Y109" s="12">
        <f t="shared" si="224"/>
        <v>12</v>
      </c>
      <c r="Z109" s="12">
        <f t="shared" si="224"/>
        <v>13</v>
      </c>
      <c r="AA109" s="12">
        <f t="shared" si="224"/>
        <v>14</v>
      </c>
      <c r="AB109" s="12">
        <f t="shared" si="224"/>
        <v>15</v>
      </c>
      <c r="AC109" s="12">
        <f>AC81</f>
        <v>16</v>
      </c>
      <c r="AD109" s="12">
        <f>AD81</f>
        <v>17</v>
      </c>
      <c r="AE109" s="12">
        <f>AE81</f>
        <v>18</v>
      </c>
      <c r="AF109" s="12">
        <f>AF81</f>
        <v>19</v>
      </c>
      <c r="AG109" s="12">
        <f>AG81</f>
        <v>20</v>
      </c>
      <c r="AK109" s="28"/>
      <c r="AL109" s="28"/>
      <c r="AM109" s="99"/>
      <c r="AN109" s="12" t="s">
        <v>58</v>
      </c>
      <c r="AO109" s="222">
        <v>0</v>
      </c>
      <c r="AP109" s="222">
        <v>0.25</v>
      </c>
      <c r="AQ109" s="222">
        <v>0.5</v>
      </c>
      <c r="AR109" s="222">
        <v>0.75</v>
      </c>
      <c r="AS109" s="222">
        <v>1</v>
      </c>
      <c r="AT109" s="222">
        <v>1.25</v>
      </c>
      <c r="AU109" s="222">
        <v>1.5</v>
      </c>
      <c r="AV109" s="222">
        <v>1.75</v>
      </c>
      <c r="AW109" s="12">
        <f t="shared" ref="AS109:AW111" si="225">AW103</f>
        <v>2</v>
      </c>
      <c r="AX109" s="12">
        <f t="shared" ref="AX109:BL109" si="226">AX103</f>
        <v>2.5</v>
      </c>
      <c r="AY109" s="12">
        <f t="shared" si="226"/>
        <v>3</v>
      </c>
      <c r="AZ109" s="12">
        <f t="shared" si="226"/>
        <v>3.5</v>
      </c>
      <c r="BA109" s="12">
        <f t="shared" si="226"/>
        <v>4</v>
      </c>
      <c r="BB109" s="12">
        <f t="shared" si="226"/>
        <v>5</v>
      </c>
      <c r="BC109" s="12">
        <f t="shared" si="226"/>
        <v>6</v>
      </c>
      <c r="BD109" s="12">
        <f t="shared" si="226"/>
        <v>7</v>
      </c>
      <c r="BE109" s="12">
        <f t="shared" si="226"/>
        <v>8</v>
      </c>
      <c r="BF109" s="12">
        <f t="shared" si="226"/>
        <v>9</v>
      </c>
      <c r="BG109" s="12">
        <f t="shared" si="226"/>
        <v>10</v>
      </c>
      <c r="BH109" s="12">
        <f t="shared" si="226"/>
        <v>11</v>
      </c>
      <c r="BI109" s="12">
        <f t="shared" si="226"/>
        <v>12</v>
      </c>
      <c r="BJ109" s="12">
        <f t="shared" si="226"/>
        <v>13</v>
      </c>
      <c r="BK109" s="12">
        <f t="shared" si="226"/>
        <v>14</v>
      </c>
      <c r="BL109" s="12">
        <f t="shared" si="226"/>
        <v>15</v>
      </c>
      <c r="BM109" s="12">
        <f t="shared" ref="BM109:BQ111" si="227">BM103</f>
        <v>16</v>
      </c>
      <c r="BN109" s="12">
        <f t="shared" si="227"/>
        <v>17</v>
      </c>
      <c r="BO109" s="12">
        <f t="shared" si="227"/>
        <v>18</v>
      </c>
      <c r="BP109" s="12">
        <f t="shared" si="227"/>
        <v>19</v>
      </c>
      <c r="BQ109" s="12">
        <f t="shared" si="227"/>
        <v>20</v>
      </c>
      <c r="BX109" s="12" t="s">
        <v>58</v>
      </c>
      <c r="BY109" s="12">
        <f t="shared" ref="BY109:CB109" si="228">BY103</f>
        <v>0</v>
      </c>
      <c r="BZ109" s="12">
        <f t="shared" si="228"/>
        <v>0.25</v>
      </c>
      <c r="CA109" s="12">
        <f t="shared" si="228"/>
        <v>0.5</v>
      </c>
      <c r="CB109" s="12">
        <f t="shared" si="228"/>
        <v>0.75</v>
      </c>
      <c r="CC109" s="12">
        <f t="shared" ref="CC109:CG111" si="229">CC103</f>
        <v>1</v>
      </c>
      <c r="CD109" s="12">
        <f t="shared" ref="CD109" si="230">CD103</f>
        <v>1.25</v>
      </c>
      <c r="CE109" s="12">
        <f t="shared" si="229"/>
        <v>1.5</v>
      </c>
      <c r="CF109" s="12">
        <f t="shared" ref="CF109" si="231">CF103</f>
        <v>1.75</v>
      </c>
      <c r="CG109" s="12">
        <f t="shared" si="229"/>
        <v>2</v>
      </c>
      <c r="CH109" s="12">
        <f t="shared" ref="CH109:CV109" si="232">CH103</f>
        <v>2.5</v>
      </c>
      <c r="CI109" s="12">
        <f t="shared" si="232"/>
        <v>3</v>
      </c>
      <c r="CJ109" s="12">
        <f t="shared" si="232"/>
        <v>3.5</v>
      </c>
      <c r="CK109" s="12">
        <f t="shared" si="232"/>
        <v>4</v>
      </c>
      <c r="CL109" s="12">
        <f t="shared" si="232"/>
        <v>5</v>
      </c>
      <c r="CM109" s="12">
        <f t="shared" si="232"/>
        <v>6</v>
      </c>
      <c r="CN109" s="12">
        <f t="shared" si="232"/>
        <v>7</v>
      </c>
      <c r="CO109" s="12">
        <f t="shared" si="232"/>
        <v>8</v>
      </c>
      <c r="CP109" s="12">
        <f t="shared" si="232"/>
        <v>9</v>
      </c>
      <c r="CQ109" s="12">
        <f t="shared" si="232"/>
        <v>10</v>
      </c>
      <c r="CR109" s="12">
        <f t="shared" si="232"/>
        <v>11</v>
      </c>
      <c r="CS109" s="12">
        <f t="shared" si="232"/>
        <v>12</v>
      </c>
      <c r="CT109" s="12">
        <f t="shared" si="232"/>
        <v>13</v>
      </c>
      <c r="CU109" s="12">
        <f t="shared" si="232"/>
        <v>14</v>
      </c>
      <c r="CV109" s="12">
        <f t="shared" si="232"/>
        <v>15</v>
      </c>
      <c r="CW109" s="12">
        <f t="shared" ref="CW109:DA111" si="233">CW103</f>
        <v>16</v>
      </c>
      <c r="CX109" s="12">
        <f t="shared" si="233"/>
        <v>17</v>
      </c>
      <c r="CY109" s="12">
        <f t="shared" si="233"/>
        <v>18</v>
      </c>
      <c r="CZ109" s="12">
        <f t="shared" si="233"/>
        <v>19</v>
      </c>
      <c r="DA109" s="12">
        <f t="shared" si="233"/>
        <v>20</v>
      </c>
    </row>
    <row r="110" spans="3:106" x14ac:dyDescent="0.2">
      <c r="C110" s="100"/>
      <c r="D110" s="290" t="s">
        <v>100</v>
      </c>
      <c r="E110" s="11">
        <f t="shared" ref="E110:H110" si="234">E104</f>
        <v>72</v>
      </c>
      <c r="F110" s="11">
        <f t="shared" si="234"/>
        <v>47.213114754098356</v>
      </c>
      <c r="G110" s="11">
        <f t="shared" si="234"/>
        <v>35.121951219512191</v>
      </c>
      <c r="H110" s="11">
        <f t="shared" si="234"/>
        <v>27.961165048543688</v>
      </c>
      <c r="I110" s="11">
        <f t="shared" ref="I110:L111" si="235">I104</f>
        <v>23.2258064516129</v>
      </c>
      <c r="J110" s="11">
        <f t="shared" si="235"/>
        <v>19.862068965517242</v>
      </c>
      <c r="K110" s="11">
        <f t="shared" si="235"/>
        <v>17.349397590361445</v>
      </c>
      <c r="L110" s="11">
        <f t="shared" si="235"/>
        <v>15.401069518716577</v>
      </c>
      <c r="M110" s="11">
        <f t="shared" ref="M110:AB110" si="236">M104</f>
        <v>13.846153846153847</v>
      </c>
      <c r="N110" s="11">
        <f t="shared" si="236"/>
        <v>11.520000000000001</v>
      </c>
      <c r="O110" s="11">
        <f t="shared" si="236"/>
        <v>9.8630136986301373</v>
      </c>
      <c r="P110" s="11">
        <f t="shared" si="236"/>
        <v>8.6227544910179645</v>
      </c>
      <c r="Q110" s="11">
        <f t="shared" si="236"/>
        <v>7.6595744680851068</v>
      </c>
      <c r="R110" s="11">
        <f t="shared" si="236"/>
        <v>6.6257668711656441</v>
      </c>
      <c r="S110" s="11">
        <f t="shared" si="236"/>
        <v>5.8695652173913038</v>
      </c>
      <c r="T110" s="11">
        <f t="shared" si="236"/>
        <v>5.2682926829268286</v>
      </c>
      <c r="U110" s="11">
        <f t="shared" si="236"/>
        <v>4.7787610619469021</v>
      </c>
      <c r="V110" s="11">
        <f t="shared" si="236"/>
        <v>4.3724696356275308</v>
      </c>
      <c r="W110" s="11">
        <f t="shared" si="236"/>
        <v>4.0909090909090908</v>
      </c>
      <c r="X110" s="11">
        <f t="shared" si="236"/>
        <v>3.86058981233244</v>
      </c>
      <c r="Y110" s="11">
        <f t="shared" si="236"/>
        <v>3.6548223350253815</v>
      </c>
      <c r="Z110" s="11">
        <f t="shared" si="236"/>
        <v>3.4698795180722897</v>
      </c>
      <c r="AA110" s="11">
        <f t="shared" si="236"/>
        <v>3.3027522935779823</v>
      </c>
      <c r="AB110" s="11">
        <f t="shared" si="236"/>
        <v>3.1509846827133483</v>
      </c>
      <c r="AC110" s="11">
        <f t="shared" ref="AC110:AG111" si="237">AC104</f>
        <v>3.0125523012552304</v>
      </c>
      <c r="AD110" s="11">
        <f t="shared" si="237"/>
        <v>2.8857715430861726</v>
      </c>
      <c r="AE110" s="11">
        <f t="shared" si="237"/>
        <v>2.7692307692307692</v>
      </c>
      <c r="AF110" s="11">
        <f t="shared" si="237"/>
        <v>2.6822977725674089</v>
      </c>
      <c r="AG110" s="11">
        <f t="shared" si="237"/>
        <v>2.6178489702517158</v>
      </c>
      <c r="AK110" s="28"/>
      <c r="AL110" s="28"/>
      <c r="AM110" s="100"/>
      <c r="AN110" s="290" t="s">
        <v>100</v>
      </c>
      <c r="AO110" s="11">
        <f t="shared" ref="AO110:AR110" si="238">AO104</f>
        <v>72</v>
      </c>
      <c r="AP110" s="11">
        <f t="shared" si="238"/>
        <v>47.213114754098356</v>
      </c>
      <c r="AQ110" s="11">
        <f t="shared" si="238"/>
        <v>35.121951219512191</v>
      </c>
      <c r="AR110" s="11">
        <f t="shared" si="238"/>
        <v>27.961165048543688</v>
      </c>
      <c r="AS110" s="11">
        <f t="shared" si="225"/>
        <v>23.2258064516129</v>
      </c>
      <c r="AT110" s="11">
        <f t="shared" ref="AT110" si="239">AT104</f>
        <v>19.862068965517242</v>
      </c>
      <c r="AU110" s="11">
        <f t="shared" si="225"/>
        <v>17.349397590361445</v>
      </c>
      <c r="AV110" s="11">
        <f t="shared" ref="AV110" si="240">AV104</f>
        <v>15.401069518716577</v>
      </c>
      <c r="AW110" s="11">
        <f t="shared" si="225"/>
        <v>13.846153846153847</v>
      </c>
      <c r="AX110" s="11">
        <f t="shared" ref="AX110:BL110" si="241">AX104</f>
        <v>11.520000000000001</v>
      </c>
      <c r="AY110" s="11">
        <f t="shared" si="241"/>
        <v>9.8630136986301373</v>
      </c>
      <c r="AZ110" s="11">
        <f t="shared" si="241"/>
        <v>8.6227544910179645</v>
      </c>
      <c r="BA110" s="11">
        <f t="shared" si="241"/>
        <v>7.6595744680851068</v>
      </c>
      <c r="BB110" s="11">
        <f t="shared" si="241"/>
        <v>6.2608695652173907</v>
      </c>
      <c r="BC110" s="11">
        <f t="shared" si="241"/>
        <v>5.2941176470588234</v>
      </c>
      <c r="BD110" s="11">
        <f t="shared" si="241"/>
        <v>4.5859872611464967</v>
      </c>
      <c r="BE110" s="11">
        <f t="shared" si="241"/>
        <v>4.1415929203539816</v>
      </c>
      <c r="BF110" s="11">
        <f t="shared" si="241"/>
        <v>3.789473684210527</v>
      </c>
      <c r="BG110" s="11">
        <f t="shared" si="241"/>
        <v>3.5454545454545454</v>
      </c>
      <c r="BH110" s="11">
        <f t="shared" si="241"/>
        <v>3.3458445040214482</v>
      </c>
      <c r="BI110" s="11">
        <f t="shared" si="241"/>
        <v>3.1675126903553306</v>
      </c>
      <c r="BJ110" s="11">
        <f t="shared" si="241"/>
        <v>3.007228915662651</v>
      </c>
      <c r="BK110" s="11">
        <f t="shared" si="241"/>
        <v>2.862385321100918</v>
      </c>
      <c r="BL110" s="11">
        <f t="shared" si="241"/>
        <v>2.730853391684902</v>
      </c>
      <c r="BM110" s="11">
        <f t="shared" si="227"/>
        <v>2.6108786610878663</v>
      </c>
      <c r="BN110" s="11">
        <f t="shared" si="227"/>
        <v>2.5010020040080163</v>
      </c>
      <c r="BO110" s="11">
        <f t="shared" si="227"/>
        <v>2.4</v>
      </c>
      <c r="BP110" s="11">
        <f t="shared" si="227"/>
        <v>2.3068391866913123</v>
      </c>
      <c r="BQ110" s="11">
        <f t="shared" si="227"/>
        <v>2.2206405693950177</v>
      </c>
      <c r="BX110" s="290" t="s">
        <v>100</v>
      </c>
      <c r="BY110" s="11">
        <f t="shared" ref="BY110:CB110" si="242">BY104</f>
        <v>72</v>
      </c>
      <c r="BZ110" s="11">
        <f t="shared" si="242"/>
        <v>47.213114754098356</v>
      </c>
      <c r="CA110" s="11">
        <f t="shared" si="242"/>
        <v>35.121951219512191</v>
      </c>
      <c r="CB110" s="11">
        <f t="shared" si="242"/>
        <v>27.961165048543688</v>
      </c>
      <c r="CC110" s="11">
        <f t="shared" si="229"/>
        <v>23.2258064516129</v>
      </c>
      <c r="CD110" s="11">
        <f t="shared" ref="CD110" si="243">CD104</f>
        <v>19.862068965517242</v>
      </c>
      <c r="CE110" s="11">
        <f t="shared" si="229"/>
        <v>17.349397590361445</v>
      </c>
      <c r="CF110" s="11">
        <f t="shared" ref="CF110" si="244">CF104</f>
        <v>15.401069518716577</v>
      </c>
      <c r="CG110" s="11">
        <f t="shared" si="229"/>
        <v>13.846153846153847</v>
      </c>
      <c r="CH110" s="11">
        <f t="shared" ref="CH110:CV110" si="245">CH104</f>
        <v>11.520000000000001</v>
      </c>
      <c r="CI110" s="11">
        <f t="shared" si="245"/>
        <v>9.8630136986301373</v>
      </c>
      <c r="CJ110" s="11">
        <f t="shared" si="245"/>
        <v>8.6227544910179645</v>
      </c>
      <c r="CK110" s="11">
        <f t="shared" si="245"/>
        <v>7.6595744680851068</v>
      </c>
      <c r="CL110" s="11">
        <f t="shared" si="245"/>
        <v>6.2608695652173907</v>
      </c>
      <c r="CM110" s="11">
        <f t="shared" si="245"/>
        <v>5.2941176470588234</v>
      </c>
      <c r="CN110" s="11">
        <f t="shared" si="245"/>
        <v>4.5859872611464967</v>
      </c>
      <c r="CO110" s="11">
        <f t="shared" si="245"/>
        <v>4.0449438202247192</v>
      </c>
      <c r="CP110" s="11">
        <f t="shared" si="245"/>
        <v>3.6180904522613067</v>
      </c>
      <c r="CQ110" s="11">
        <f t="shared" si="245"/>
        <v>3.2727272727272729</v>
      </c>
      <c r="CR110" s="11">
        <f t="shared" si="245"/>
        <v>2.9875518672199171</v>
      </c>
      <c r="CS110" s="11">
        <f t="shared" si="245"/>
        <v>2.7480916030534353</v>
      </c>
      <c r="CT110" s="11">
        <f t="shared" si="245"/>
        <v>2.6156787762906313</v>
      </c>
      <c r="CU110" s="11">
        <f t="shared" si="245"/>
        <v>2.5147058823529416</v>
      </c>
      <c r="CV110" s="11">
        <f t="shared" si="245"/>
        <v>2.4212389380530976</v>
      </c>
      <c r="CW110" s="11">
        <f t="shared" si="233"/>
        <v>2.3344709897610922</v>
      </c>
      <c r="CX110" s="11">
        <f t="shared" si="233"/>
        <v>2.2537067545304779</v>
      </c>
      <c r="CY110" s="11">
        <f t="shared" si="233"/>
        <v>2.1783439490445859</v>
      </c>
      <c r="CZ110" s="11">
        <f t="shared" si="233"/>
        <v>2.1078582434514637</v>
      </c>
      <c r="DA110" s="11">
        <f t="shared" si="233"/>
        <v>2.0417910447761192</v>
      </c>
    </row>
    <row r="111" spans="3:106" x14ac:dyDescent="0.2">
      <c r="C111" s="103"/>
      <c r="D111" s="310"/>
      <c r="E111" s="11" t="str">
        <f t="shared" ref="E111:H111" si="246">E105</f>
        <v>Truck 1</v>
      </c>
      <c r="F111" s="11" t="str">
        <f t="shared" si="246"/>
        <v>Truck 1</v>
      </c>
      <c r="G111" s="11" t="str">
        <f t="shared" si="246"/>
        <v>Truck 1</v>
      </c>
      <c r="H111" s="11" t="str">
        <f t="shared" si="246"/>
        <v>Truck 1</v>
      </c>
      <c r="I111" s="11" t="str">
        <f t="shared" si="235"/>
        <v>Truck 1</v>
      </c>
      <c r="J111" s="11" t="str">
        <f t="shared" si="235"/>
        <v>Truck 1</v>
      </c>
      <c r="K111" s="11" t="str">
        <f t="shared" si="235"/>
        <v>Truck 1</v>
      </c>
      <c r="L111" s="11" t="str">
        <f t="shared" si="235"/>
        <v>Truck 1</v>
      </c>
      <c r="M111" s="11" t="str">
        <f t="shared" ref="M111:AB111" si="247">M105</f>
        <v>Truck 1</v>
      </c>
      <c r="N111" s="11" t="str">
        <f t="shared" si="247"/>
        <v>Truck 1</v>
      </c>
      <c r="O111" s="11" t="str">
        <f t="shared" si="247"/>
        <v>Truck 1</v>
      </c>
      <c r="P111" s="11" t="str">
        <f t="shared" si="247"/>
        <v>Truck 1</v>
      </c>
      <c r="Q111" s="11" t="str">
        <f t="shared" si="247"/>
        <v>Truck 1</v>
      </c>
      <c r="R111" s="11" t="str">
        <f t="shared" si="247"/>
        <v>Truck 13</v>
      </c>
      <c r="S111" s="11" t="str">
        <f t="shared" si="247"/>
        <v>Truck 13</v>
      </c>
      <c r="T111" s="11" t="str">
        <f t="shared" si="247"/>
        <v>Truck 13</v>
      </c>
      <c r="U111" s="11" t="str">
        <f t="shared" si="247"/>
        <v>Truck 13</v>
      </c>
      <c r="V111" s="11" t="str">
        <f t="shared" si="247"/>
        <v>Truck 13</v>
      </c>
      <c r="W111" s="11" t="str">
        <f t="shared" si="247"/>
        <v>Truck 5</v>
      </c>
      <c r="X111" s="11" t="str">
        <f t="shared" si="247"/>
        <v>Truck 5</v>
      </c>
      <c r="Y111" s="11" t="str">
        <f t="shared" si="247"/>
        <v>Truck 5</v>
      </c>
      <c r="Z111" s="11" t="str">
        <f t="shared" si="247"/>
        <v>Truck 5</v>
      </c>
      <c r="AA111" s="11" t="str">
        <f t="shared" si="247"/>
        <v>Truck 5</v>
      </c>
      <c r="AB111" s="11" t="str">
        <f t="shared" si="247"/>
        <v>Truck 5</v>
      </c>
      <c r="AC111" s="11" t="str">
        <f t="shared" si="237"/>
        <v>Truck 5</v>
      </c>
      <c r="AD111" s="11" t="str">
        <f t="shared" si="237"/>
        <v>Truck 5</v>
      </c>
      <c r="AE111" s="11" t="str">
        <f t="shared" si="237"/>
        <v>Truck 5</v>
      </c>
      <c r="AF111" s="11" t="str">
        <f t="shared" si="237"/>
        <v>Truck 12</v>
      </c>
      <c r="AG111" s="11" t="str">
        <f t="shared" si="237"/>
        <v>Truck 12</v>
      </c>
      <c r="AK111" s="28"/>
      <c r="AL111" s="28"/>
      <c r="AM111" s="103"/>
      <c r="AN111" s="310"/>
      <c r="AO111" s="11" t="str">
        <f t="shared" ref="AO111:AR111" si="248">AO105</f>
        <v>Truck 1</v>
      </c>
      <c r="AP111" s="11" t="str">
        <f t="shared" si="248"/>
        <v>Truck 1</v>
      </c>
      <c r="AQ111" s="11" t="str">
        <f t="shared" si="248"/>
        <v>Truck 1</v>
      </c>
      <c r="AR111" s="11" t="str">
        <f t="shared" si="248"/>
        <v>Truck 1</v>
      </c>
      <c r="AS111" s="11" t="str">
        <f t="shared" si="225"/>
        <v>Truck 1</v>
      </c>
      <c r="AT111" s="11" t="str">
        <f t="shared" ref="AT111" si="249">AT105</f>
        <v>Truck 1</v>
      </c>
      <c r="AU111" s="11" t="str">
        <f t="shared" si="225"/>
        <v>Truck 1</v>
      </c>
      <c r="AV111" s="11" t="str">
        <f t="shared" ref="AV111" si="250">AV105</f>
        <v>Truck 1</v>
      </c>
      <c r="AW111" s="11" t="str">
        <f t="shared" si="225"/>
        <v>Truck 1</v>
      </c>
      <c r="AX111" s="11" t="str">
        <f t="shared" ref="AX111:BL111" si="251">AX105</f>
        <v>Truck 1</v>
      </c>
      <c r="AY111" s="11" t="str">
        <f t="shared" si="251"/>
        <v>Truck 1</v>
      </c>
      <c r="AZ111" s="11" t="str">
        <f t="shared" si="251"/>
        <v>Truck 1</v>
      </c>
      <c r="BA111" s="11" t="str">
        <f t="shared" si="251"/>
        <v>Truck 1</v>
      </c>
      <c r="BB111" s="11" t="str">
        <f t="shared" si="251"/>
        <v>Truck 1</v>
      </c>
      <c r="BC111" s="11" t="str">
        <f t="shared" si="251"/>
        <v>Truck 1</v>
      </c>
      <c r="BD111" s="11" t="str">
        <f t="shared" si="251"/>
        <v>Truck 1</v>
      </c>
      <c r="BE111" s="11" t="str">
        <f t="shared" si="251"/>
        <v>Truck 13</v>
      </c>
      <c r="BF111" s="11" t="str">
        <f t="shared" si="251"/>
        <v>Truck 13</v>
      </c>
      <c r="BG111" s="11" t="str">
        <f t="shared" si="251"/>
        <v>Truck 5</v>
      </c>
      <c r="BH111" s="11" t="str">
        <f t="shared" si="251"/>
        <v>Truck 5</v>
      </c>
      <c r="BI111" s="11" t="str">
        <f t="shared" si="251"/>
        <v>Truck 5</v>
      </c>
      <c r="BJ111" s="11" t="str">
        <f t="shared" si="251"/>
        <v>Truck 5</v>
      </c>
      <c r="BK111" s="11" t="str">
        <f t="shared" si="251"/>
        <v>Truck 5</v>
      </c>
      <c r="BL111" s="11" t="str">
        <f t="shared" si="251"/>
        <v>Truck 5</v>
      </c>
      <c r="BM111" s="11" t="str">
        <f t="shared" si="227"/>
        <v>Truck 5</v>
      </c>
      <c r="BN111" s="11" t="str">
        <f t="shared" si="227"/>
        <v>Truck 5</v>
      </c>
      <c r="BO111" s="11" t="str">
        <f t="shared" si="227"/>
        <v>Truck 5</v>
      </c>
      <c r="BP111" s="11" t="str">
        <f t="shared" si="227"/>
        <v>Truck 5</v>
      </c>
      <c r="BQ111" s="11" t="str">
        <f t="shared" si="227"/>
        <v>Truck 5</v>
      </c>
      <c r="BX111" s="310"/>
      <c r="BY111" s="11" t="str">
        <f t="shared" ref="BY111:CB111" si="252">BY105</f>
        <v>Truck 1</v>
      </c>
      <c r="BZ111" s="11" t="str">
        <f t="shared" si="252"/>
        <v>Truck 1</v>
      </c>
      <c r="CA111" s="11" t="str">
        <f t="shared" si="252"/>
        <v>Truck 1</v>
      </c>
      <c r="CB111" s="11" t="str">
        <f t="shared" si="252"/>
        <v>Truck 1</v>
      </c>
      <c r="CC111" s="11" t="str">
        <f t="shared" si="229"/>
        <v>Truck 1</v>
      </c>
      <c r="CD111" s="11" t="str">
        <f t="shared" ref="CD111" si="253">CD105</f>
        <v>Truck 1</v>
      </c>
      <c r="CE111" s="11" t="str">
        <f t="shared" si="229"/>
        <v>Truck 1</v>
      </c>
      <c r="CF111" s="11" t="str">
        <f t="shared" ref="CF111" si="254">CF105</f>
        <v>Truck 1</v>
      </c>
      <c r="CG111" s="11" t="str">
        <f t="shared" si="229"/>
        <v>Truck 1</v>
      </c>
      <c r="CH111" s="11" t="str">
        <f t="shared" ref="CH111:CV111" si="255">CH105</f>
        <v>Truck 1</v>
      </c>
      <c r="CI111" s="11" t="str">
        <f t="shared" si="255"/>
        <v>Truck 1</v>
      </c>
      <c r="CJ111" s="11" t="str">
        <f t="shared" si="255"/>
        <v>Truck 1</v>
      </c>
      <c r="CK111" s="11" t="str">
        <f t="shared" si="255"/>
        <v>Truck 1</v>
      </c>
      <c r="CL111" s="11" t="str">
        <f t="shared" si="255"/>
        <v>Truck 1</v>
      </c>
      <c r="CM111" s="11" t="str">
        <f t="shared" si="255"/>
        <v>Truck 1</v>
      </c>
      <c r="CN111" s="11" t="str">
        <f t="shared" si="255"/>
        <v>Truck 1</v>
      </c>
      <c r="CO111" s="11" t="str">
        <f t="shared" si="255"/>
        <v>Truck 1</v>
      </c>
      <c r="CP111" s="11" t="str">
        <f t="shared" si="255"/>
        <v>Truck 1</v>
      </c>
      <c r="CQ111" s="11" t="str">
        <f t="shared" si="255"/>
        <v>Truck 1</v>
      </c>
      <c r="CR111" s="11" t="str">
        <f t="shared" si="255"/>
        <v>Truck 1</v>
      </c>
      <c r="CS111" s="11" t="str">
        <f t="shared" si="255"/>
        <v>Truck 1</v>
      </c>
      <c r="CT111" s="11" t="str">
        <f t="shared" si="255"/>
        <v>Truck 3</v>
      </c>
      <c r="CU111" s="11" t="str">
        <f t="shared" si="255"/>
        <v>Truck 3</v>
      </c>
      <c r="CV111" s="11" t="str">
        <f t="shared" si="255"/>
        <v>Truck 3</v>
      </c>
      <c r="CW111" s="11" t="str">
        <f t="shared" si="233"/>
        <v>Truck 3</v>
      </c>
      <c r="CX111" s="11" t="str">
        <f t="shared" si="233"/>
        <v>Truck 3</v>
      </c>
      <c r="CY111" s="11" t="str">
        <f t="shared" si="233"/>
        <v>Truck 3</v>
      </c>
      <c r="CZ111" s="11" t="str">
        <f t="shared" si="233"/>
        <v>Truck 3</v>
      </c>
      <c r="DA111" s="11" t="str">
        <f t="shared" si="233"/>
        <v>Truck 3</v>
      </c>
    </row>
    <row r="112" spans="3:106" x14ac:dyDescent="0.2">
      <c r="C112" s="103"/>
      <c r="AK112" s="28"/>
      <c r="AL112" s="28"/>
      <c r="AM112" s="103"/>
    </row>
    <row r="113" spans="3:63" x14ac:dyDescent="0.2">
      <c r="C113" s="104"/>
      <c r="AK113" s="28"/>
      <c r="AL113" s="28"/>
      <c r="AM113" s="104"/>
    </row>
    <row r="114" spans="3:63" x14ac:dyDescent="0.2">
      <c r="C114" s="103"/>
      <c r="D114" s="101"/>
      <c r="E114" s="224"/>
      <c r="F114" s="224"/>
      <c r="G114" s="224"/>
      <c r="H114" s="224"/>
      <c r="I114" s="166"/>
      <c r="J114" s="224"/>
      <c r="K114" s="166"/>
      <c r="L114" s="224"/>
      <c r="M114" s="101"/>
      <c r="N114" s="101"/>
      <c r="O114" s="101"/>
      <c r="P114" s="101"/>
      <c r="Q114" s="101"/>
      <c r="R114" s="101"/>
      <c r="S114" s="101"/>
      <c r="T114" s="101"/>
      <c r="U114" s="101"/>
      <c r="V114" s="101"/>
      <c r="W114" s="101"/>
      <c r="X114" s="101"/>
      <c r="Y114" s="101"/>
      <c r="Z114" s="101"/>
      <c r="AA114" s="101"/>
      <c r="AB114" s="102"/>
      <c r="AC114" s="102"/>
      <c r="AD114" s="102"/>
      <c r="AE114" s="102"/>
      <c r="AF114" s="102"/>
      <c r="AG114" s="102"/>
      <c r="AK114" s="28"/>
      <c r="AL114" s="28"/>
      <c r="AM114" s="103"/>
      <c r="AN114" s="101"/>
      <c r="AO114" s="224"/>
      <c r="AP114" s="224"/>
      <c r="AQ114" s="224"/>
      <c r="AR114" s="224"/>
      <c r="AS114" s="166"/>
      <c r="AT114" s="224"/>
      <c r="AU114" s="166"/>
      <c r="AV114" s="224"/>
      <c r="AW114" s="101"/>
      <c r="AX114" s="101"/>
      <c r="AY114" s="101"/>
      <c r="AZ114" s="101"/>
      <c r="BA114" s="101"/>
      <c r="BB114" s="101"/>
      <c r="BC114" s="101"/>
      <c r="BD114" s="101"/>
      <c r="BE114" s="101"/>
      <c r="BF114" s="101"/>
      <c r="BG114" s="101"/>
      <c r="BH114" s="101"/>
      <c r="BI114" s="101"/>
      <c r="BJ114" s="101"/>
      <c r="BK114" s="101"/>
    </row>
    <row r="115" spans="3:63" x14ac:dyDescent="0.2">
      <c r="C115" s="69"/>
      <c r="D115" s="9"/>
      <c r="E115" s="9"/>
      <c r="F115" s="9"/>
      <c r="G115" s="9"/>
      <c r="H115" s="9"/>
      <c r="I115" s="9"/>
      <c r="J115" s="9"/>
      <c r="K115" s="9"/>
      <c r="L115" s="9"/>
      <c r="M115" s="9"/>
      <c r="N115" s="9"/>
      <c r="O115" s="9"/>
      <c r="P115" s="9"/>
      <c r="Q115" s="9"/>
      <c r="R115" s="9"/>
      <c r="S115" s="9"/>
      <c r="T115" s="9"/>
      <c r="U115" s="9"/>
      <c r="V115" s="9"/>
      <c r="W115" s="9"/>
      <c r="X115" s="9"/>
      <c r="Y115" s="9"/>
      <c r="Z115" s="9"/>
      <c r="AA115" s="9"/>
      <c r="AK115" s="28"/>
      <c r="AL115" s="28"/>
      <c r="AM115" s="104"/>
      <c r="AN115" s="104"/>
      <c r="AO115" s="104"/>
      <c r="AP115" s="104"/>
      <c r="AQ115" s="104"/>
      <c r="AR115" s="104"/>
      <c r="AS115" s="104"/>
      <c r="AT115" s="104"/>
      <c r="AU115" s="104"/>
      <c r="AV115" s="104"/>
      <c r="AW115" s="104"/>
      <c r="AX115" s="104"/>
      <c r="AY115" s="104"/>
      <c r="AZ115" s="104"/>
      <c r="BA115" s="102"/>
      <c r="BB115" s="102"/>
      <c r="BC115" s="102"/>
      <c r="BD115" s="102"/>
      <c r="BE115" s="102"/>
      <c r="BF115" s="102"/>
      <c r="BG115" s="102"/>
      <c r="BH115" s="102"/>
      <c r="BI115" s="102"/>
      <c r="BJ115" s="102"/>
      <c r="BK115" s="102"/>
    </row>
    <row r="116" spans="3:63" x14ac:dyDescent="0.2">
      <c r="C116" s="69"/>
      <c r="D116" s="9"/>
      <c r="E116" s="9"/>
      <c r="F116" s="9"/>
      <c r="G116" s="9"/>
      <c r="H116" s="9"/>
      <c r="I116" s="9"/>
      <c r="J116" s="9"/>
      <c r="K116" s="9"/>
      <c r="L116" s="9"/>
      <c r="M116" s="9"/>
      <c r="N116" s="9"/>
      <c r="O116" s="9"/>
      <c r="P116" s="9"/>
      <c r="Q116" s="9"/>
      <c r="R116" s="9"/>
      <c r="S116" s="9"/>
      <c r="T116" s="9"/>
      <c r="U116" s="9"/>
      <c r="V116" s="9"/>
      <c r="W116" s="9"/>
      <c r="X116" s="9"/>
      <c r="Y116" s="9"/>
      <c r="Z116" s="9"/>
      <c r="AA116" s="9"/>
      <c r="AK116" s="28"/>
      <c r="AL116" s="28"/>
      <c r="AM116" s="28"/>
      <c r="AN116" s="28"/>
      <c r="AO116" s="28"/>
      <c r="AP116" s="28"/>
      <c r="AQ116" s="28"/>
      <c r="AR116" s="28"/>
      <c r="AS116" s="28"/>
      <c r="AT116" s="28"/>
      <c r="AU116" s="28"/>
      <c r="AV116" s="28"/>
      <c r="AW116" s="28"/>
      <c r="AX116" s="28"/>
      <c r="AY116" s="28"/>
      <c r="AZ116" s="28"/>
    </row>
    <row r="117" spans="3:63" x14ac:dyDescent="0.2">
      <c r="C117" s="69"/>
      <c r="D117" s="9"/>
      <c r="E117" s="9"/>
      <c r="F117" s="9"/>
      <c r="G117" s="9"/>
      <c r="H117" s="9"/>
      <c r="I117" s="9"/>
      <c r="J117" s="9"/>
      <c r="K117" s="9"/>
      <c r="L117" s="9"/>
      <c r="M117" s="9"/>
      <c r="N117" s="9"/>
      <c r="O117" s="9"/>
      <c r="P117" s="9"/>
      <c r="Q117" s="9"/>
      <c r="R117" s="9"/>
      <c r="S117" s="9"/>
      <c r="T117" s="9"/>
      <c r="U117" s="9"/>
      <c r="V117" s="9"/>
      <c r="W117" s="9"/>
      <c r="X117" s="9"/>
      <c r="Y117" s="9"/>
      <c r="Z117" s="9"/>
      <c r="AA117" s="9"/>
      <c r="AK117" s="28"/>
      <c r="AL117" s="28"/>
      <c r="AM117" s="28"/>
      <c r="AN117" s="28"/>
      <c r="AO117" s="28"/>
      <c r="AP117" s="28"/>
      <c r="AQ117" s="28"/>
      <c r="AR117" s="28"/>
      <c r="AS117" s="28"/>
      <c r="AT117" s="28"/>
      <c r="AU117" s="28"/>
      <c r="AV117" s="28"/>
      <c r="AW117" s="28"/>
      <c r="AX117" s="28"/>
      <c r="AY117" s="28"/>
      <c r="AZ117" s="28"/>
    </row>
    <row r="118" spans="3:63" x14ac:dyDescent="0.2">
      <c r="C118" s="69"/>
      <c r="D118" s="9"/>
      <c r="E118" s="9"/>
      <c r="F118" s="9"/>
      <c r="G118" s="9"/>
      <c r="H118" s="9"/>
      <c r="I118" s="9"/>
      <c r="J118" s="9"/>
      <c r="K118" s="9"/>
      <c r="L118" s="9"/>
      <c r="M118" s="9"/>
      <c r="N118" s="9"/>
      <c r="O118" s="9"/>
      <c r="P118" s="9"/>
      <c r="Q118" s="9"/>
      <c r="R118" s="9"/>
      <c r="S118" s="9"/>
      <c r="T118" s="9"/>
      <c r="U118" s="9"/>
      <c r="V118" s="9"/>
      <c r="W118" s="9"/>
      <c r="X118" s="9"/>
      <c r="Y118" s="9"/>
      <c r="Z118" s="9"/>
      <c r="AA118" s="9"/>
      <c r="AK118" s="28"/>
      <c r="AL118" s="28"/>
      <c r="AM118" s="28"/>
      <c r="AN118" s="28"/>
      <c r="AO118" s="28"/>
      <c r="AP118" s="28"/>
      <c r="AQ118" s="28"/>
      <c r="AR118" s="28"/>
      <c r="AS118" s="28"/>
      <c r="AT118" s="28"/>
      <c r="AU118" s="28"/>
      <c r="AV118" s="28"/>
      <c r="AW118" s="28"/>
      <c r="AX118" s="28"/>
      <c r="AY118" s="28"/>
      <c r="AZ118" s="28"/>
    </row>
    <row r="119" spans="3:63" x14ac:dyDescent="0.2">
      <c r="C119" s="28"/>
      <c r="D119" s="28"/>
      <c r="E119" s="28"/>
      <c r="F119" s="28"/>
      <c r="G119" s="28"/>
      <c r="H119" s="28"/>
      <c r="I119" s="28"/>
      <c r="J119" s="28"/>
      <c r="K119" s="28"/>
      <c r="L119" s="28"/>
      <c r="M119" s="28"/>
      <c r="N119" s="28"/>
      <c r="O119" s="28"/>
      <c r="P119" s="28"/>
      <c r="Q119" s="28"/>
      <c r="R119" s="28"/>
      <c r="S119" s="28"/>
      <c r="T119" s="28"/>
      <c r="U119" s="28"/>
      <c r="AK119" s="28"/>
      <c r="AL119" s="28"/>
      <c r="AM119" s="28"/>
      <c r="AN119" s="28"/>
      <c r="AO119" s="28"/>
      <c r="AP119" s="28"/>
      <c r="AQ119" s="28"/>
      <c r="AR119" s="28"/>
      <c r="AS119" s="28"/>
      <c r="AT119" s="28"/>
      <c r="AU119" s="28"/>
      <c r="AV119" s="28"/>
      <c r="AW119" s="28"/>
      <c r="AX119" s="28"/>
      <c r="AY119" s="28"/>
      <c r="AZ119" s="28"/>
    </row>
    <row r="120" spans="3:63" x14ac:dyDescent="0.2">
      <c r="C120" s="28"/>
      <c r="D120" s="28"/>
      <c r="E120" s="28"/>
      <c r="F120" s="28"/>
      <c r="G120" s="28"/>
      <c r="H120" s="28"/>
      <c r="I120" s="28"/>
      <c r="J120" s="28"/>
      <c r="K120" s="28"/>
      <c r="L120" s="28"/>
      <c r="M120" s="28"/>
      <c r="N120" s="28"/>
      <c r="O120" s="28"/>
      <c r="P120" s="28"/>
      <c r="Q120" s="28"/>
      <c r="R120" s="28"/>
      <c r="S120" s="28"/>
      <c r="T120" s="28"/>
      <c r="U120" s="28"/>
      <c r="AK120" s="28"/>
      <c r="AL120" s="28"/>
      <c r="AM120" s="28"/>
      <c r="AN120" s="28"/>
      <c r="AO120" s="28"/>
      <c r="AP120" s="28"/>
      <c r="AQ120" s="28"/>
      <c r="AR120" s="28"/>
      <c r="AS120" s="28"/>
      <c r="AT120" s="28"/>
      <c r="AU120" s="28"/>
      <c r="AV120" s="28"/>
      <c r="AW120" s="28"/>
      <c r="AX120" s="28"/>
      <c r="AY120" s="28"/>
      <c r="AZ120" s="28"/>
    </row>
  </sheetData>
  <mergeCells count="130">
    <mergeCell ref="C18:D18"/>
    <mergeCell ref="C19:D19"/>
    <mergeCell ref="AM19:AN19"/>
    <mergeCell ref="BW19:BX19"/>
    <mergeCell ref="C12:D12"/>
    <mergeCell ref="AM12:AN12"/>
    <mergeCell ref="BW12:BX12"/>
    <mergeCell ref="C13:D13"/>
    <mergeCell ref="AM13:AN13"/>
    <mergeCell ref="BW13:BX13"/>
    <mergeCell ref="C14:D14"/>
    <mergeCell ref="AM14:AN14"/>
    <mergeCell ref="BW14:BX14"/>
    <mergeCell ref="C15:D15"/>
    <mergeCell ref="AM15:AN15"/>
    <mergeCell ref="BW15:BX15"/>
    <mergeCell ref="C16:D16"/>
    <mergeCell ref="C17:D17"/>
    <mergeCell ref="AM17:AN17"/>
    <mergeCell ref="BW17:BX17"/>
    <mergeCell ref="C29:D29"/>
    <mergeCell ref="AM29:AN29"/>
    <mergeCell ref="BW29:BX29"/>
    <mergeCell ref="C20:D20"/>
    <mergeCell ref="AM20:AN20"/>
    <mergeCell ref="BW20:BX20"/>
    <mergeCell ref="C21:D21"/>
    <mergeCell ref="AM21:AN21"/>
    <mergeCell ref="C22:D22"/>
    <mergeCell ref="AM22:AN22"/>
    <mergeCell ref="BW22:BX22"/>
    <mergeCell ref="C23:D23"/>
    <mergeCell ref="AM23:AN23"/>
    <mergeCell ref="BW23:BX23"/>
    <mergeCell ref="C24:D24"/>
    <mergeCell ref="AM24:AN24"/>
    <mergeCell ref="BW24:BX24"/>
    <mergeCell ref="C25:D25"/>
    <mergeCell ref="C26:D26"/>
    <mergeCell ref="AM26:AN26"/>
    <mergeCell ref="BW26:BX26"/>
    <mergeCell ref="C27:D27"/>
    <mergeCell ref="AM27:AN27"/>
    <mergeCell ref="BW27:BX27"/>
    <mergeCell ref="C28:D28"/>
    <mergeCell ref="AM28:AN28"/>
    <mergeCell ref="BW28:BX28"/>
    <mergeCell ref="C37:D37"/>
    <mergeCell ref="AM37:AN37"/>
    <mergeCell ref="BW37:BX37"/>
    <mergeCell ref="C30:D30"/>
    <mergeCell ref="AM30:AN30"/>
    <mergeCell ref="BW30:BX30"/>
    <mergeCell ref="C31:D31"/>
    <mergeCell ref="AM31:AN31"/>
    <mergeCell ref="BW31:BX31"/>
    <mergeCell ref="C32:D32"/>
    <mergeCell ref="AM32:AN32"/>
    <mergeCell ref="BW32:BX32"/>
    <mergeCell ref="C33:D33"/>
    <mergeCell ref="AM33:AN33"/>
    <mergeCell ref="BW33:BX33"/>
    <mergeCell ref="C34:D34"/>
    <mergeCell ref="AM34:AN34"/>
    <mergeCell ref="BW34:BX34"/>
    <mergeCell ref="C35:D35"/>
    <mergeCell ref="AM35:AN35"/>
    <mergeCell ref="BW35:BX35"/>
    <mergeCell ref="C36:D36"/>
    <mergeCell ref="AM36:AN36"/>
    <mergeCell ref="BW36:BX36"/>
    <mergeCell ref="C45:D45"/>
    <mergeCell ref="AM45:AN45"/>
    <mergeCell ref="BW45:BX45"/>
    <mergeCell ref="C38:D38"/>
    <mergeCell ref="AM38:AN38"/>
    <mergeCell ref="BW38:BX38"/>
    <mergeCell ref="C39:D39"/>
    <mergeCell ref="AM39:AN39"/>
    <mergeCell ref="BW39:BX39"/>
    <mergeCell ref="C40:D40"/>
    <mergeCell ref="AM40:AN40"/>
    <mergeCell ref="BW40:BX40"/>
    <mergeCell ref="C41:D41"/>
    <mergeCell ref="AM41:AN41"/>
    <mergeCell ref="BW41:BX41"/>
    <mergeCell ref="C42:D42"/>
    <mergeCell ref="AM42:AN42"/>
    <mergeCell ref="BW42:BX42"/>
    <mergeCell ref="C43:D43"/>
    <mergeCell ref="AM43:AN43"/>
    <mergeCell ref="BW43:BX43"/>
    <mergeCell ref="C44:D44"/>
    <mergeCell ref="AM44:AN44"/>
    <mergeCell ref="BW44:BX44"/>
    <mergeCell ref="C104:D104"/>
    <mergeCell ref="AM104:AN104"/>
    <mergeCell ref="BW104:BX104"/>
    <mergeCell ref="C46:D46"/>
    <mergeCell ref="AM46:AN46"/>
    <mergeCell ref="BW46:BX46"/>
    <mergeCell ref="C47:D47"/>
    <mergeCell ref="AM47:AN47"/>
    <mergeCell ref="BW47:BX47"/>
    <mergeCell ref="C48:D48"/>
    <mergeCell ref="AM48:AN48"/>
    <mergeCell ref="BW48:BX48"/>
    <mergeCell ref="C49:D49"/>
    <mergeCell ref="AM49:AN49"/>
    <mergeCell ref="BW49:BX49"/>
    <mergeCell ref="C50:D50"/>
    <mergeCell ref="AM50:AN50"/>
    <mergeCell ref="BW50:BX50"/>
    <mergeCell ref="AM51:AN51"/>
    <mergeCell ref="BW51:BX51"/>
    <mergeCell ref="D80:M80"/>
    <mergeCell ref="D110:D111"/>
    <mergeCell ref="AN110:AN111"/>
    <mergeCell ref="BX110:BX111"/>
    <mergeCell ref="AN80:AW80"/>
    <mergeCell ref="BX80:CG80"/>
    <mergeCell ref="C103:D103"/>
    <mergeCell ref="AM103:AN103"/>
    <mergeCell ref="BW103:BX103"/>
    <mergeCell ref="C105:D105"/>
    <mergeCell ref="AM105:AN105"/>
    <mergeCell ref="BW105:BX105"/>
    <mergeCell ref="D108:N108"/>
    <mergeCell ref="AN108:AX108"/>
    <mergeCell ref="BX108:CH108"/>
  </mergeCells>
  <conditionalFormatting sqref="AM92:AN101 AN87:AN91 AM88:AM91 AM82:AN86 BR82:BR101 BX82:BX101 BW82:BW86 I82:AH101">
    <cfRule type="cellIs" dxfId="286" priority="83" operator="equal">
      <formula>#REF!</formula>
    </cfRule>
    <cfRule type="cellIs" dxfId="285" priority="84" operator="equal">
      <formula>#REF!</formula>
    </cfRule>
    <cfRule type="cellIs" dxfId="284" priority="85" operator="equal">
      <formula>#REF!</formula>
    </cfRule>
    <cfRule type="cellIs" dxfId="283" priority="86" operator="equal">
      <formula>I$51</formula>
    </cfRule>
    <cfRule type="cellIs" dxfId="282" priority="87" operator="equal">
      <formula>I$50</formula>
    </cfRule>
    <cfRule type="cellIs" dxfId="281" priority="88" operator="equal">
      <formula>I$49</formula>
    </cfRule>
    <cfRule type="cellIs" dxfId="280" priority="89" operator="equal">
      <formula>I$48</formula>
    </cfRule>
    <cfRule type="cellIs" dxfId="279" priority="90" operator="equal">
      <formula>I$47</formula>
    </cfRule>
    <cfRule type="cellIs" dxfId="278" priority="91" operator="equal">
      <formula>I$46</formula>
    </cfRule>
    <cfRule type="cellIs" dxfId="277" priority="92" operator="equal">
      <formula>I$45</formula>
    </cfRule>
    <cfRule type="cellIs" dxfId="276" priority="93" operator="equal">
      <formula>I$44</formula>
    </cfRule>
    <cfRule type="cellIs" dxfId="275" priority="94" operator="equal">
      <formula>I$43</formula>
    </cfRule>
    <cfRule type="cellIs" dxfId="274" priority="95" operator="equal">
      <formula>I$42</formula>
    </cfRule>
    <cfRule type="cellIs" dxfId="273" priority="96" operator="equal">
      <formula>I$41</formula>
    </cfRule>
    <cfRule type="cellIs" dxfId="272" priority="97" operator="equal">
      <formula>I$40</formula>
    </cfRule>
    <cfRule type="cellIs" dxfId="271" priority="98" operator="equal">
      <formula>I$39</formula>
    </cfRule>
    <cfRule type="cellIs" dxfId="270" priority="99" operator="equal">
      <formula>I$38</formula>
    </cfRule>
    <cfRule type="cellIs" dxfId="269" priority="100" operator="equal">
      <formula>I$37</formula>
    </cfRule>
    <cfRule type="cellIs" dxfId="268" priority="101" operator="equal">
      <formula>I$36</formula>
    </cfRule>
    <cfRule type="cellIs" dxfId="267" priority="102" operator="equal">
      <formula>I$35</formula>
    </cfRule>
    <cfRule type="cellIs" dxfId="266" priority="103" operator="equal">
      <formula>I$34</formula>
    </cfRule>
    <cfRule type="cellIs" dxfId="265" priority="104" operator="equal">
      <formula>I$33</formula>
    </cfRule>
    <cfRule type="cellIs" dxfId="264" priority="105" operator="equal">
      <formula>I$32</formula>
    </cfRule>
    <cfRule type="cellIs" dxfId="263" priority="106" operator="equal">
      <formula>I$31</formula>
    </cfRule>
    <cfRule type="cellIs" dxfId="262" priority="107" operator="equal">
      <formula>I$30</formula>
    </cfRule>
    <cfRule type="cellIs" dxfId="261" priority="108" operator="equal">
      <formula>I$29</formula>
    </cfRule>
    <cfRule type="cellIs" dxfId="260" priority="109" operator="equal">
      <formula>I$29</formula>
    </cfRule>
    <cfRule type="cellIs" dxfId="259" priority="110" operator="equal">
      <formula>I$28</formula>
    </cfRule>
    <cfRule type="cellIs" dxfId="258" priority="111" operator="equal">
      <formula>I$27</formula>
    </cfRule>
    <cfRule type="cellIs" dxfId="257" priority="112" operator="equal">
      <formula>I$26</formula>
    </cfRule>
    <cfRule type="cellIs" dxfId="256" priority="113" operator="equal">
      <formula>I$24</formula>
    </cfRule>
    <cfRule type="cellIs" dxfId="255" priority="114" operator="equal">
      <formula>I$23</formula>
    </cfRule>
    <cfRule type="cellIs" dxfId="254" priority="115" operator="equal">
      <formula>I$22</formula>
    </cfRule>
    <cfRule type="cellIs" dxfId="253" priority="116" operator="equal">
      <formula>I$20</formula>
    </cfRule>
    <cfRule type="cellIs" dxfId="252" priority="117" operator="equal">
      <formula>I$19</formula>
    </cfRule>
    <cfRule type="cellIs" dxfId="251" priority="118" operator="equal">
      <formula>I$17</formula>
    </cfRule>
    <cfRule type="cellIs" dxfId="250" priority="119" operator="equal">
      <formula>I$15</formula>
    </cfRule>
    <cfRule type="cellIs" dxfId="249" priority="120" operator="equal">
      <formula>I$14</formula>
    </cfRule>
    <cfRule type="cellIs" dxfId="248" priority="121" operator="equal">
      <formula>I$13</formula>
    </cfRule>
    <cfRule type="cellIs" dxfId="247" priority="122" operator="equal">
      <formula>#REF!</formula>
    </cfRule>
    <cfRule type="cellIs" dxfId="246" priority="123" operator="equal">
      <formula>I$12</formula>
    </cfRule>
  </conditionalFormatting>
  <conditionalFormatting sqref="BW88:BW101">
    <cfRule type="cellIs" dxfId="245" priority="42" operator="equal">
      <formula>#REF!</formula>
    </cfRule>
    <cfRule type="cellIs" dxfId="244" priority="43" operator="equal">
      <formula>#REF!</formula>
    </cfRule>
    <cfRule type="cellIs" dxfId="243" priority="44" operator="equal">
      <formula>#REF!</formula>
    </cfRule>
    <cfRule type="cellIs" dxfId="242" priority="45" operator="equal">
      <formula>BW$51</formula>
    </cfRule>
    <cfRule type="cellIs" dxfId="241" priority="46" operator="equal">
      <formula>BW$50</formula>
    </cfRule>
    <cfRule type="cellIs" dxfId="240" priority="47" operator="equal">
      <formula>BW$49</formula>
    </cfRule>
    <cfRule type="cellIs" dxfId="239" priority="48" operator="equal">
      <formula>BW$48</formula>
    </cfRule>
    <cfRule type="cellIs" dxfId="238" priority="49" operator="equal">
      <formula>BW$47</formula>
    </cfRule>
    <cfRule type="cellIs" dxfId="237" priority="50" operator="equal">
      <formula>BW$46</formula>
    </cfRule>
    <cfRule type="cellIs" dxfId="236" priority="51" operator="equal">
      <formula>BW$45</formula>
    </cfRule>
    <cfRule type="cellIs" dxfId="235" priority="52" operator="equal">
      <formula>BW$44</formula>
    </cfRule>
    <cfRule type="cellIs" dxfId="234" priority="53" operator="equal">
      <formula>BW$43</formula>
    </cfRule>
    <cfRule type="cellIs" dxfId="233" priority="54" operator="equal">
      <formula>BW$42</formula>
    </cfRule>
    <cfRule type="cellIs" dxfId="232" priority="55" operator="equal">
      <formula>BW$41</formula>
    </cfRule>
    <cfRule type="cellIs" dxfId="231" priority="56" operator="equal">
      <formula>BW$40</formula>
    </cfRule>
    <cfRule type="cellIs" dxfId="230" priority="57" operator="equal">
      <formula>BW$39</formula>
    </cfRule>
    <cfRule type="cellIs" dxfId="229" priority="58" operator="equal">
      <formula>BW$38</formula>
    </cfRule>
    <cfRule type="cellIs" dxfId="228" priority="59" operator="equal">
      <formula>BW$37</formula>
    </cfRule>
    <cfRule type="cellIs" dxfId="227" priority="60" operator="equal">
      <formula>BW$36</formula>
    </cfRule>
    <cfRule type="cellIs" dxfId="226" priority="61" operator="equal">
      <formula>BW$35</formula>
    </cfRule>
    <cfRule type="cellIs" dxfId="225" priority="62" operator="equal">
      <formula>BW$34</formula>
    </cfRule>
    <cfRule type="cellIs" dxfId="224" priority="63" operator="equal">
      <formula>BW$33</formula>
    </cfRule>
    <cfRule type="cellIs" dxfId="223" priority="64" operator="equal">
      <formula>BW$32</formula>
    </cfRule>
    <cfRule type="cellIs" dxfId="222" priority="65" operator="equal">
      <formula>BW$31</formula>
    </cfRule>
    <cfRule type="cellIs" dxfId="221" priority="66" operator="equal">
      <formula>BW$30</formula>
    </cfRule>
    <cfRule type="cellIs" dxfId="220" priority="67" operator="equal">
      <formula>BW$29</formula>
    </cfRule>
    <cfRule type="cellIs" dxfId="219" priority="68" operator="equal">
      <formula>BW$29</formula>
    </cfRule>
    <cfRule type="cellIs" dxfId="218" priority="69" operator="equal">
      <formula>BW$28</formula>
    </cfRule>
    <cfRule type="cellIs" dxfId="217" priority="70" operator="equal">
      <formula>BW$27</formula>
    </cfRule>
    <cfRule type="cellIs" dxfId="216" priority="71" operator="equal">
      <formula>BW$26</formula>
    </cfRule>
    <cfRule type="cellIs" dxfId="215" priority="72" operator="equal">
      <formula>BW$24</formula>
    </cfRule>
    <cfRule type="cellIs" dxfId="214" priority="73" operator="equal">
      <formula>BW$23</formula>
    </cfRule>
    <cfRule type="cellIs" dxfId="213" priority="74" operator="equal">
      <formula>BW$22</formula>
    </cfRule>
    <cfRule type="cellIs" dxfId="212" priority="75" operator="equal">
      <formula>BW$20</formula>
    </cfRule>
    <cfRule type="cellIs" dxfId="211" priority="76" operator="equal">
      <formula>BW$19</formula>
    </cfRule>
    <cfRule type="cellIs" dxfId="210" priority="77" operator="equal">
      <formula>BW$17</formula>
    </cfRule>
    <cfRule type="cellIs" dxfId="209" priority="78" operator="equal">
      <formula>BW$15</formula>
    </cfRule>
    <cfRule type="cellIs" dxfId="208" priority="79" operator="equal">
      <formula>BW$14</formula>
    </cfRule>
    <cfRule type="cellIs" dxfId="207" priority="80" operator="equal">
      <formula>BW$13</formula>
    </cfRule>
    <cfRule type="cellIs" dxfId="206" priority="81" operator="equal">
      <formula>#REF!</formula>
    </cfRule>
    <cfRule type="cellIs" dxfId="205" priority="82" operator="equal">
      <formula>BW$12</formula>
    </cfRule>
  </conditionalFormatting>
  <conditionalFormatting sqref="E82:H101">
    <cfRule type="cellIs" dxfId="204" priority="1" operator="equal">
      <formula>#REF!</formula>
    </cfRule>
    <cfRule type="cellIs" dxfId="203" priority="2" operator="equal">
      <formula>#REF!</formula>
    </cfRule>
    <cfRule type="cellIs" dxfId="202" priority="3" operator="equal">
      <formula>#REF!</formula>
    </cfRule>
    <cfRule type="cellIs" dxfId="201" priority="4" operator="equal">
      <formula>E$51</formula>
    </cfRule>
    <cfRule type="cellIs" dxfId="200" priority="5" operator="equal">
      <formula>E$50</formula>
    </cfRule>
    <cfRule type="cellIs" dxfId="199" priority="6" operator="equal">
      <formula>E$49</formula>
    </cfRule>
    <cfRule type="cellIs" dxfId="198" priority="7" operator="equal">
      <formula>E$48</formula>
    </cfRule>
    <cfRule type="cellIs" dxfId="197" priority="8" operator="equal">
      <formula>E$47</formula>
    </cfRule>
    <cfRule type="cellIs" dxfId="196" priority="9" operator="equal">
      <formula>E$46</formula>
    </cfRule>
    <cfRule type="cellIs" dxfId="195" priority="10" operator="equal">
      <formula>E$45</formula>
    </cfRule>
    <cfRule type="cellIs" dxfId="194" priority="11" operator="equal">
      <formula>E$44</formula>
    </cfRule>
    <cfRule type="cellIs" dxfId="193" priority="12" operator="equal">
      <formula>E$43</formula>
    </cfRule>
    <cfRule type="cellIs" dxfId="192" priority="13" operator="equal">
      <formula>E$42</formula>
    </cfRule>
    <cfRule type="cellIs" dxfId="191" priority="14" operator="equal">
      <formula>E$41</formula>
    </cfRule>
    <cfRule type="cellIs" dxfId="190" priority="15" operator="equal">
      <formula>E$40</formula>
    </cfRule>
    <cfRule type="cellIs" dxfId="189" priority="16" operator="equal">
      <formula>E$39</formula>
    </cfRule>
    <cfRule type="cellIs" dxfId="188" priority="17" operator="equal">
      <formula>E$38</formula>
    </cfRule>
    <cfRule type="cellIs" dxfId="187" priority="18" operator="equal">
      <formula>E$37</formula>
    </cfRule>
    <cfRule type="cellIs" dxfId="186" priority="19" operator="equal">
      <formula>E$36</formula>
    </cfRule>
    <cfRule type="cellIs" dxfId="185" priority="20" operator="equal">
      <formula>E$35</formula>
    </cfRule>
    <cfRule type="cellIs" dxfId="184" priority="21" operator="equal">
      <formula>E$34</formula>
    </cfRule>
    <cfRule type="cellIs" dxfId="183" priority="22" operator="equal">
      <formula>E$33</formula>
    </cfRule>
    <cfRule type="cellIs" dxfId="182" priority="23" operator="equal">
      <formula>E$32</formula>
    </cfRule>
    <cfRule type="cellIs" dxfId="181" priority="24" operator="equal">
      <formula>E$31</formula>
    </cfRule>
    <cfRule type="cellIs" dxfId="180" priority="25" operator="equal">
      <formula>E$30</formula>
    </cfRule>
    <cfRule type="cellIs" dxfId="179" priority="26" operator="equal">
      <formula>E$29</formula>
    </cfRule>
    <cfRule type="cellIs" dxfId="178" priority="27" operator="equal">
      <formula>E$29</formula>
    </cfRule>
    <cfRule type="cellIs" dxfId="177" priority="28" operator="equal">
      <formula>E$28</formula>
    </cfRule>
    <cfRule type="cellIs" dxfId="176" priority="29" operator="equal">
      <formula>E$27</formula>
    </cfRule>
    <cfRule type="cellIs" dxfId="175" priority="30" operator="equal">
      <formula>E$26</formula>
    </cfRule>
    <cfRule type="cellIs" dxfId="174" priority="31" operator="equal">
      <formula>E$24</formula>
    </cfRule>
    <cfRule type="cellIs" dxfId="173" priority="32" operator="equal">
      <formula>E$23</formula>
    </cfRule>
    <cfRule type="cellIs" dxfId="172" priority="33" operator="equal">
      <formula>E$22</formula>
    </cfRule>
    <cfRule type="cellIs" dxfId="171" priority="34" operator="equal">
      <formula>E$20</formula>
    </cfRule>
    <cfRule type="cellIs" dxfId="170" priority="35" operator="equal">
      <formula>E$19</formula>
    </cfRule>
    <cfRule type="cellIs" dxfId="169" priority="36" operator="equal">
      <formula>E$17</formula>
    </cfRule>
    <cfRule type="cellIs" dxfId="168" priority="37" operator="equal">
      <formula>E$15</formula>
    </cfRule>
    <cfRule type="cellIs" dxfId="167" priority="38" operator="equal">
      <formula>E$14</formula>
    </cfRule>
    <cfRule type="cellIs" dxfId="166" priority="39" operator="equal">
      <formula>E$13</formula>
    </cfRule>
    <cfRule type="cellIs" dxfId="165" priority="40" operator="equal">
      <formula>#REF!</formula>
    </cfRule>
    <cfRule type="cellIs" dxfId="164" priority="41" operator="equal">
      <formula>E$12</formula>
    </cfRule>
  </conditionalFormatting>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B150"/>
  <sheetViews>
    <sheetView zoomScale="85" zoomScaleNormal="85" workbookViewId="0"/>
  </sheetViews>
  <sheetFormatPr defaultRowHeight="12.75" x14ac:dyDescent="0.2"/>
  <cols>
    <col min="2" max="2" width="6.85546875" customWidth="1"/>
    <col min="4" max="4" width="11.85546875" customWidth="1"/>
    <col min="5" max="9" width="9.7109375" bestFit="1" customWidth="1"/>
    <col min="10" max="10" width="9.5703125" customWidth="1"/>
    <col min="11" max="12" width="9.7109375" bestFit="1" customWidth="1"/>
    <col min="13" max="20" width="10.7109375" bestFit="1" customWidth="1"/>
    <col min="21" max="25" width="10.7109375" customWidth="1"/>
  </cols>
  <sheetData>
    <row r="1" spans="1:89" ht="14.25" customHeight="1" x14ac:dyDescent="0.2">
      <c r="C1" s="96"/>
      <c r="D1" s="96"/>
      <c r="E1" s="96"/>
      <c r="F1" s="96"/>
      <c r="G1" s="96"/>
      <c r="H1" s="96"/>
      <c r="I1" s="7"/>
      <c r="J1" s="7"/>
      <c r="AE1" s="96"/>
      <c r="AF1" s="96"/>
      <c r="AG1" s="96"/>
      <c r="AH1" s="96"/>
      <c r="AI1" s="96"/>
      <c r="AJ1" s="96"/>
      <c r="AK1" s="108"/>
      <c r="AL1" s="108"/>
      <c r="AM1" s="108"/>
      <c r="AN1" s="108"/>
      <c r="AO1" s="108"/>
      <c r="AP1" s="108"/>
      <c r="AQ1" s="108"/>
      <c r="AR1" s="108"/>
      <c r="AS1" s="108"/>
      <c r="AT1" s="108"/>
      <c r="AU1" s="108"/>
      <c r="AV1" s="108"/>
      <c r="AW1" s="108"/>
      <c r="AX1" s="108"/>
      <c r="AY1" s="108"/>
      <c r="AZ1" s="108"/>
      <c r="BA1" s="108"/>
      <c r="BB1" s="108"/>
      <c r="BC1" s="108"/>
      <c r="BD1" s="108"/>
      <c r="BE1" s="108"/>
      <c r="BF1" s="108"/>
      <c r="BG1" s="96"/>
      <c r="BH1" s="96"/>
      <c r="BI1" s="96"/>
      <c r="BJ1" s="96"/>
      <c r="BK1" s="96"/>
      <c r="BL1" s="96"/>
      <c r="BM1" s="108"/>
      <c r="BN1" s="108"/>
      <c r="BO1" s="108"/>
    </row>
    <row r="2" spans="1:89" ht="19.5" x14ac:dyDescent="0.2">
      <c r="A2" s="8"/>
      <c r="B2" s="8" t="s">
        <v>104</v>
      </c>
      <c r="E2" s="71"/>
      <c r="F2" s="71"/>
      <c r="AE2" s="96"/>
      <c r="AF2" s="96"/>
      <c r="AG2" s="96"/>
      <c r="AH2" s="96"/>
      <c r="AI2" s="96"/>
      <c r="AJ2" s="96"/>
      <c r="AK2" s="108"/>
      <c r="AL2" s="108"/>
      <c r="AM2" s="108"/>
      <c r="AN2" s="108"/>
      <c r="AO2" s="108"/>
      <c r="AP2" s="108"/>
      <c r="AQ2" s="108"/>
      <c r="AR2" s="108"/>
      <c r="AS2" s="108"/>
      <c r="AT2" s="108"/>
      <c r="AU2" s="108"/>
      <c r="AV2" s="108"/>
      <c r="AW2" s="108"/>
      <c r="AX2" s="108"/>
      <c r="AY2" s="108"/>
      <c r="AZ2" s="108"/>
      <c r="BA2" s="108"/>
      <c r="BB2" s="108"/>
      <c r="BC2" s="108"/>
      <c r="BD2" s="108"/>
      <c r="BE2" s="108"/>
      <c r="BF2" s="108"/>
      <c r="BG2" s="96"/>
      <c r="BH2" s="96"/>
      <c r="BI2" s="96"/>
      <c r="BJ2" s="96"/>
      <c r="BK2" s="96"/>
      <c r="BL2" s="96"/>
      <c r="BM2" s="108"/>
      <c r="BN2" s="108"/>
      <c r="BO2" s="108"/>
    </row>
    <row r="3" spans="1:89" x14ac:dyDescent="0.2">
      <c r="C3" s="8"/>
      <c r="D3" t="s">
        <v>52</v>
      </c>
      <c r="E3" s="71"/>
      <c r="F3" s="71"/>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c r="BM3" s="108"/>
      <c r="BN3" s="108"/>
      <c r="BO3" s="108"/>
    </row>
    <row r="4" spans="1:89" x14ac:dyDescent="0.2">
      <c r="C4" s="8"/>
      <c r="D4" t="s">
        <v>53</v>
      </c>
      <c r="E4" s="71"/>
      <c r="F4" s="71"/>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row>
    <row r="5" spans="1:89" x14ac:dyDescent="0.2">
      <c r="E5" s="71"/>
      <c r="F5" s="71"/>
    </row>
    <row r="6" spans="1:89" x14ac:dyDescent="0.2">
      <c r="C6" s="6" t="s">
        <v>44</v>
      </c>
      <c r="E6" s="71"/>
      <c r="F6" s="71"/>
    </row>
    <row r="7" spans="1:89" x14ac:dyDescent="0.2">
      <c r="D7" s="1" t="s">
        <v>103</v>
      </c>
      <c r="E7" s="71"/>
      <c r="F7" s="71">
        <v>1.1499999999999999</v>
      </c>
    </row>
    <row r="8" spans="1:89" x14ac:dyDescent="0.2">
      <c r="AE8" s="102"/>
      <c r="AF8" s="102"/>
      <c r="AG8" s="102"/>
      <c r="AH8" s="102"/>
      <c r="AI8" s="102"/>
      <c r="AJ8" s="102"/>
      <c r="AK8" s="102"/>
      <c r="AL8" s="102"/>
      <c r="AM8" s="102"/>
      <c r="AN8" s="102"/>
      <c r="AO8" s="102"/>
      <c r="AP8" s="102"/>
      <c r="AQ8" s="102"/>
      <c r="AR8" s="102"/>
      <c r="AS8" s="102"/>
      <c r="AT8" s="102"/>
      <c r="AU8" s="102"/>
      <c r="AV8" s="102"/>
      <c r="AW8" s="102"/>
      <c r="AX8" s="102"/>
      <c r="AY8" s="102"/>
      <c r="AZ8" s="102"/>
      <c r="BA8" s="102"/>
      <c r="BB8" s="102"/>
      <c r="BC8" s="102"/>
      <c r="BD8" s="102"/>
      <c r="BE8" s="102"/>
      <c r="BF8" s="102"/>
      <c r="BG8" s="102"/>
      <c r="BH8" s="102"/>
      <c r="BI8" s="102"/>
      <c r="BJ8" s="102"/>
      <c r="BK8" s="102"/>
      <c r="BL8" s="102"/>
      <c r="BM8" s="102"/>
      <c r="BN8" s="102"/>
      <c r="BO8" s="102"/>
      <c r="BP8" s="102"/>
      <c r="BQ8" s="102"/>
      <c r="BR8" s="102"/>
      <c r="BS8" s="102"/>
      <c r="BT8" s="102"/>
      <c r="BU8" s="102"/>
      <c r="BV8" s="102"/>
      <c r="BW8" s="102"/>
      <c r="BX8" s="102"/>
      <c r="BY8" s="102"/>
      <c r="BZ8" s="102"/>
      <c r="CA8" s="102"/>
      <c r="CB8" s="102"/>
      <c r="CC8" s="102"/>
    </row>
    <row r="9" spans="1:89" x14ac:dyDescent="0.2">
      <c r="D9" s="6" t="s">
        <v>63</v>
      </c>
      <c r="E9" s="14">
        <f t="shared" ref="E9:L9" si="0">10/12+E11*$F$7</f>
        <v>0.83333333333333337</v>
      </c>
      <c r="F9" s="14">
        <f t="shared" si="0"/>
        <v>1.1208333333333333</v>
      </c>
      <c r="G9" s="14">
        <f t="shared" si="0"/>
        <v>1.4083333333333332</v>
      </c>
      <c r="H9" s="14">
        <f t="shared" si="0"/>
        <v>1.6958333333333333</v>
      </c>
      <c r="I9" s="14">
        <f t="shared" si="0"/>
        <v>1.9833333333333334</v>
      </c>
      <c r="J9" s="14">
        <f t="shared" si="0"/>
        <v>2.2708333333333335</v>
      </c>
      <c r="K9" s="14">
        <f t="shared" si="0"/>
        <v>2.5583333333333331</v>
      </c>
      <c r="L9" s="14">
        <f t="shared" si="0"/>
        <v>2.8458333333333332</v>
      </c>
      <c r="M9" s="14">
        <f>10/12+M11*$F$7</f>
        <v>3.1333333333333333</v>
      </c>
      <c r="N9" s="14">
        <f t="shared" ref="N9:AB9" si="1">10/12+N11*$F$7</f>
        <v>3.7083333333333335</v>
      </c>
      <c r="O9" s="14">
        <f t="shared" si="1"/>
        <v>4.2833333333333332</v>
      </c>
      <c r="P9" s="14">
        <f t="shared" si="1"/>
        <v>4.8583333333333325</v>
      </c>
      <c r="Q9" s="14">
        <f t="shared" si="1"/>
        <v>5.4333333333333327</v>
      </c>
      <c r="R9" s="14">
        <f t="shared" si="1"/>
        <v>6.583333333333333</v>
      </c>
      <c r="S9" s="14">
        <f t="shared" si="1"/>
        <v>7.7333333333333325</v>
      </c>
      <c r="T9" s="14">
        <f t="shared" si="1"/>
        <v>8.8833333333333329</v>
      </c>
      <c r="U9" s="14">
        <f t="shared" si="1"/>
        <v>10.033333333333333</v>
      </c>
      <c r="V9" s="14">
        <f t="shared" si="1"/>
        <v>11.183333333333334</v>
      </c>
      <c r="W9" s="14">
        <f t="shared" si="1"/>
        <v>12.333333333333334</v>
      </c>
      <c r="X9" s="14">
        <f t="shared" si="1"/>
        <v>13.483333333333333</v>
      </c>
      <c r="Y9" s="14">
        <f t="shared" si="1"/>
        <v>14.633333333333333</v>
      </c>
      <c r="Z9" s="14">
        <f t="shared" si="1"/>
        <v>15.783333333333333</v>
      </c>
      <c r="AA9" s="14">
        <f t="shared" si="1"/>
        <v>16.93333333333333</v>
      </c>
      <c r="AB9" s="14">
        <f t="shared" si="1"/>
        <v>18.083333333333332</v>
      </c>
      <c r="AC9" s="14">
        <f>10/12+AC11*$F$7</f>
        <v>19.233333333333331</v>
      </c>
      <c r="AD9" s="14">
        <f>10/12+AD11*$F$7</f>
        <v>20.383333333333329</v>
      </c>
      <c r="AE9" s="14">
        <f>10/12+AE11*$F$7</f>
        <v>21.533333333333331</v>
      </c>
      <c r="AF9" s="14">
        <f>10/12+AF11*$F$7</f>
        <v>22.68333333333333</v>
      </c>
      <c r="AG9" s="14">
        <f>10/12+AG11*$F$7</f>
        <v>23.833333333333332</v>
      </c>
      <c r="AM9" s="102"/>
      <c r="AN9" s="105"/>
      <c r="AO9" s="102"/>
      <c r="AP9" s="102"/>
      <c r="AQ9" s="102"/>
      <c r="AR9" s="102"/>
      <c r="AS9" s="102"/>
      <c r="AT9" s="102"/>
      <c r="AU9" s="102"/>
      <c r="AV9" s="102"/>
      <c r="AW9" s="102"/>
      <c r="AX9" s="102"/>
      <c r="AY9" s="102"/>
      <c r="AZ9" s="102"/>
      <c r="BA9" s="102"/>
      <c r="BB9" s="102"/>
      <c r="BC9" s="102"/>
      <c r="BD9" s="102"/>
      <c r="BE9" s="102"/>
      <c r="BF9" s="102"/>
      <c r="BG9" s="102"/>
      <c r="BH9" s="102"/>
      <c r="BI9" s="102"/>
      <c r="BJ9" s="102"/>
      <c r="BK9" s="102"/>
      <c r="BL9" s="102"/>
      <c r="BM9" s="102"/>
      <c r="BN9" s="102"/>
      <c r="BO9" s="102"/>
      <c r="BP9" s="105"/>
      <c r="BQ9" s="102"/>
      <c r="BR9" s="102"/>
      <c r="BS9" s="102"/>
      <c r="BT9" s="102"/>
      <c r="BU9" s="102"/>
      <c r="BV9" s="102"/>
      <c r="BW9" s="102"/>
      <c r="BX9" s="102"/>
      <c r="BY9" s="102"/>
      <c r="BZ9" s="102"/>
      <c r="CA9" s="102"/>
      <c r="CB9" s="102"/>
      <c r="CC9" s="102"/>
      <c r="CD9" s="102"/>
      <c r="CE9" s="102"/>
      <c r="CF9" s="102"/>
      <c r="CG9" s="102"/>
      <c r="CH9" s="102"/>
      <c r="CI9" s="102"/>
      <c r="CJ9" s="102"/>
      <c r="CK9" s="102"/>
    </row>
    <row r="10" spans="1:89" x14ac:dyDescent="0.2">
      <c r="M10" s="189"/>
      <c r="N10" s="189"/>
      <c r="O10" s="189"/>
      <c r="P10" s="189"/>
      <c r="Q10" s="189"/>
      <c r="R10" s="189"/>
      <c r="S10" s="189"/>
      <c r="T10" s="189"/>
      <c r="AM10" s="102"/>
      <c r="AN10" s="102"/>
      <c r="AO10" s="102"/>
      <c r="AP10" s="102"/>
      <c r="AQ10" s="102"/>
      <c r="AR10" s="102"/>
      <c r="AS10" s="102"/>
      <c r="AT10" s="102"/>
      <c r="AU10" s="102"/>
      <c r="AV10" s="102"/>
      <c r="AW10" s="102"/>
      <c r="AX10" s="102"/>
      <c r="AY10" s="102"/>
      <c r="AZ10" s="102"/>
      <c r="BA10" s="102"/>
      <c r="BB10" s="102"/>
      <c r="BC10" s="102"/>
      <c r="BD10" s="102"/>
      <c r="BE10" s="102"/>
      <c r="BF10" s="102"/>
      <c r="BG10" s="102"/>
      <c r="BH10" s="102"/>
      <c r="BI10" s="102"/>
      <c r="BJ10" s="102"/>
      <c r="BK10" s="102"/>
      <c r="BL10" s="102"/>
      <c r="BM10" s="102"/>
      <c r="BN10" s="102"/>
      <c r="BO10" s="102"/>
      <c r="BP10" s="102"/>
      <c r="BQ10" s="102"/>
      <c r="BR10" s="102"/>
      <c r="BS10" s="102"/>
      <c r="BT10" s="102"/>
      <c r="BU10" s="102"/>
      <c r="BV10" s="102"/>
      <c r="BW10" s="102"/>
      <c r="BX10" s="102"/>
      <c r="BY10" s="102"/>
      <c r="BZ10" s="102"/>
      <c r="CA10" s="102"/>
      <c r="CB10" s="102"/>
      <c r="CC10" s="102"/>
      <c r="CD10" s="102"/>
      <c r="CE10" s="102"/>
      <c r="CF10" s="102"/>
      <c r="CG10" s="102"/>
      <c r="CH10" s="102"/>
      <c r="CI10" s="102"/>
      <c r="CJ10" s="102"/>
      <c r="CK10" s="102"/>
    </row>
    <row r="11" spans="1:89" x14ac:dyDescent="0.2">
      <c r="D11" t="s">
        <v>58</v>
      </c>
      <c r="E11" s="189">
        <v>0</v>
      </c>
      <c r="F11" s="189">
        <v>0.25</v>
      </c>
      <c r="G11" s="189">
        <v>0.5</v>
      </c>
      <c r="H11" s="189">
        <v>0.75</v>
      </c>
      <c r="I11" s="189">
        <v>1</v>
      </c>
      <c r="J11" s="189">
        <v>1.25</v>
      </c>
      <c r="K11" s="189">
        <v>1.5</v>
      </c>
      <c r="L11" s="189">
        <v>1.75</v>
      </c>
      <c r="M11" s="71">
        <v>2</v>
      </c>
      <c r="N11" s="71">
        <v>2.5</v>
      </c>
      <c r="O11" s="71">
        <v>3</v>
      </c>
      <c r="P11" s="71">
        <v>3.5</v>
      </c>
      <c r="Q11" s="71">
        <v>4</v>
      </c>
      <c r="R11" s="71">
        <v>5</v>
      </c>
      <c r="S11" s="71">
        <v>6</v>
      </c>
      <c r="T11" s="71">
        <v>7</v>
      </c>
      <c r="U11" s="71">
        <v>8</v>
      </c>
      <c r="V11" s="71">
        <v>9</v>
      </c>
      <c r="W11" s="71">
        <v>10</v>
      </c>
      <c r="X11" s="71">
        <v>11</v>
      </c>
      <c r="Y11" s="71">
        <v>12</v>
      </c>
      <c r="Z11" s="71">
        <v>13</v>
      </c>
      <c r="AA11" s="71">
        <v>14</v>
      </c>
      <c r="AB11" s="71">
        <v>15</v>
      </c>
      <c r="AC11" s="132">
        <v>16</v>
      </c>
      <c r="AD11" s="132">
        <v>17</v>
      </c>
      <c r="AE11" s="132">
        <v>18</v>
      </c>
      <c r="AF11" s="132">
        <v>19</v>
      </c>
      <c r="AG11" s="132">
        <v>20</v>
      </c>
      <c r="AH11" s="71"/>
      <c r="AI11" s="71"/>
      <c r="AJ11" s="71"/>
      <c r="AK11" s="71"/>
      <c r="AM11" s="102"/>
      <c r="AN11" s="102"/>
      <c r="AO11" s="100"/>
      <c r="AP11" s="100"/>
      <c r="AQ11" s="100"/>
      <c r="AR11" s="100"/>
      <c r="AS11" s="100"/>
      <c r="AT11" s="100"/>
      <c r="AU11" s="100"/>
      <c r="AV11" s="100"/>
      <c r="AW11" s="100"/>
      <c r="AX11" s="100"/>
      <c r="AY11" s="100"/>
      <c r="AZ11" s="100"/>
      <c r="BA11" s="100"/>
      <c r="BB11" s="100"/>
      <c r="BC11" s="100"/>
      <c r="BD11" s="100"/>
      <c r="BE11" s="138"/>
      <c r="BF11" s="138"/>
      <c r="BG11" s="138"/>
      <c r="BH11" s="138"/>
      <c r="BI11" s="138"/>
      <c r="BJ11" s="102"/>
      <c r="BK11" s="102"/>
      <c r="BL11" s="102"/>
      <c r="BM11" s="102"/>
      <c r="BN11" s="102"/>
      <c r="BO11" s="102"/>
      <c r="BP11" s="102"/>
      <c r="BQ11" s="100"/>
      <c r="BR11" s="100"/>
      <c r="BS11" s="100"/>
      <c r="BT11" s="100"/>
      <c r="BU11" s="100"/>
      <c r="BV11" s="100"/>
      <c r="BW11" s="100"/>
      <c r="BX11" s="100"/>
      <c r="BY11" s="100"/>
      <c r="BZ11" s="100"/>
      <c r="CA11" s="100"/>
      <c r="CB11" s="100"/>
      <c r="CC11" s="100"/>
      <c r="CD11" s="100"/>
      <c r="CE11" s="100"/>
      <c r="CF11" s="100"/>
      <c r="CG11" s="138"/>
      <c r="CH11" s="138"/>
      <c r="CI11" s="138"/>
      <c r="CJ11" s="138"/>
      <c r="CK11" s="138"/>
    </row>
    <row r="12" spans="1:89" x14ac:dyDescent="0.2">
      <c r="C12" s="285" t="s">
        <v>69</v>
      </c>
      <c r="D12" s="285"/>
      <c r="E12" s="184">
        <f t="shared" ref="E12:L12" si="2">60/E9</f>
        <v>72</v>
      </c>
      <c r="F12" s="184">
        <f t="shared" si="2"/>
        <v>53.531598513011154</v>
      </c>
      <c r="G12" s="184">
        <f t="shared" si="2"/>
        <v>42.603550295857993</v>
      </c>
      <c r="H12" s="184">
        <f t="shared" si="2"/>
        <v>35.380835380835379</v>
      </c>
      <c r="I12" s="184">
        <f t="shared" si="2"/>
        <v>30.252100840336134</v>
      </c>
      <c r="J12" s="184">
        <f t="shared" si="2"/>
        <v>26.422018348623851</v>
      </c>
      <c r="K12" s="184">
        <f t="shared" si="2"/>
        <v>23.452768729641697</v>
      </c>
      <c r="L12" s="184">
        <f t="shared" si="2"/>
        <v>21.083455344070281</v>
      </c>
      <c r="M12" s="74">
        <f>60/M9</f>
        <v>19.148936170212767</v>
      </c>
      <c r="N12" s="74">
        <f t="shared" ref="N12:AB12" si="3">60/N9</f>
        <v>16.179775280898877</v>
      </c>
      <c r="O12" s="74">
        <f t="shared" si="3"/>
        <v>14.007782101167315</v>
      </c>
      <c r="P12" s="74">
        <f t="shared" si="3"/>
        <v>12.349914236706692</v>
      </c>
      <c r="Q12" s="74">
        <f t="shared" si="3"/>
        <v>11.042944785276076</v>
      </c>
      <c r="R12" s="74">
        <f t="shared" si="3"/>
        <v>9.113924050632912</v>
      </c>
      <c r="S12" s="74">
        <f t="shared" si="3"/>
        <v>7.7586206896551735</v>
      </c>
      <c r="T12" s="74">
        <f t="shared" si="3"/>
        <v>6.7542213883677302</v>
      </c>
      <c r="U12" s="74">
        <f t="shared" si="3"/>
        <v>5.9800664451827243</v>
      </c>
      <c r="V12" s="74">
        <f t="shared" si="3"/>
        <v>5.3651266766020864</v>
      </c>
      <c r="W12" s="74">
        <f t="shared" si="3"/>
        <v>4.8648648648648649</v>
      </c>
      <c r="X12" s="74">
        <f t="shared" si="3"/>
        <v>4.4499381953028436</v>
      </c>
      <c r="Y12" s="74">
        <f t="shared" si="3"/>
        <v>4.1002277904328022</v>
      </c>
      <c r="Z12" s="74">
        <f t="shared" si="3"/>
        <v>3.8014783526927141</v>
      </c>
      <c r="AA12" s="74">
        <f t="shared" si="3"/>
        <v>3.543307086614174</v>
      </c>
      <c r="AB12" s="74">
        <f t="shared" si="3"/>
        <v>3.317972350230415</v>
      </c>
      <c r="AC12" s="124">
        <f>60/AC9</f>
        <v>3.1195840554592724</v>
      </c>
      <c r="AD12" s="124">
        <f>60/AD9</f>
        <v>2.9435813573180707</v>
      </c>
      <c r="AE12" s="124">
        <f>60/AE9</f>
        <v>2.7863777089783284</v>
      </c>
      <c r="AF12" s="124">
        <f>60/AF9</f>
        <v>2.6451138868479065</v>
      </c>
      <c r="AG12" s="124">
        <f>60/AG9</f>
        <v>2.5174825174825175</v>
      </c>
      <c r="AH12" s="4"/>
      <c r="AI12" s="4"/>
      <c r="AJ12" s="4"/>
      <c r="AK12" s="4"/>
      <c r="AM12" s="327"/>
      <c r="AN12" s="327"/>
      <c r="AO12" s="101"/>
      <c r="AP12" s="101"/>
      <c r="AQ12" s="101"/>
      <c r="AR12" s="101"/>
      <c r="AS12" s="101"/>
      <c r="AT12" s="101"/>
      <c r="AU12" s="101"/>
      <c r="AV12" s="101"/>
      <c r="AW12" s="101"/>
      <c r="AX12" s="101"/>
      <c r="AY12" s="101"/>
      <c r="AZ12" s="101"/>
      <c r="BA12" s="101"/>
      <c r="BB12" s="101"/>
      <c r="BC12" s="101"/>
      <c r="BD12" s="101"/>
      <c r="BE12" s="133"/>
      <c r="BF12" s="133"/>
      <c r="BG12" s="133"/>
      <c r="BH12" s="133"/>
      <c r="BI12" s="133"/>
      <c r="BJ12" s="102"/>
      <c r="BK12" s="102"/>
      <c r="BL12" s="102"/>
      <c r="BM12" s="102"/>
      <c r="BN12" s="102"/>
      <c r="BO12" s="327"/>
      <c r="BP12" s="327"/>
      <c r="BQ12" s="101"/>
      <c r="BR12" s="101"/>
      <c r="BS12" s="101"/>
      <c r="BT12" s="101"/>
      <c r="BU12" s="101"/>
      <c r="BV12" s="101"/>
      <c r="BW12" s="101"/>
      <c r="BX12" s="101"/>
      <c r="BY12" s="101"/>
      <c r="BZ12" s="101"/>
      <c r="CA12" s="101"/>
      <c r="CB12" s="101"/>
      <c r="CC12" s="101"/>
      <c r="CD12" s="101"/>
      <c r="CE12" s="101"/>
      <c r="CF12" s="101"/>
      <c r="CG12" s="133"/>
      <c r="CH12" s="133"/>
      <c r="CI12" s="133"/>
      <c r="CJ12" s="133"/>
      <c r="CK12" s="133"/>
    </row>
    <row r="13" spans="1:89" x14ac:dyDescent="0.2">
      <c r="C13" s="288" t="s">
        <v>70</v>
      </c>
      <c r="D13" s="288"/>
      <c r="E13" s="185">
        <f t="shared" ref="E13:L13" si="4">42/E9</f>
        <v>50.4</v>
      </c>
      <c r="F13" s="185">
        <f t="shared" si="4"/>
        <v>37.472118959107803</v>
      </c>
      <c r="G13" s="185">
        <f t="shared" si="4"/>
        <v>29.822485207100595</v>
      </c>
      <c r="H13" s="185">
        <f t="shared" si="4"/>
        <v>24.766584766584767</v>
      </c>
      <c r="I13" s="185">
        <f t="shared" si="4"/>
        <v>21.176470588235293</v>
      </c>
      <c r="J13" s="185">
        <f t="shared" si="4"/>
        <v>18.495412844036696</v>
      </c>
      <c r="K13" s="185">
        <f t="shared" si="4"/>
        <v>16.416938110749186</v>
      </c>
      <c r="L13" s="185">
        <f t="shared" si="4"/>
        <v>14.758418740849196</v>
      </c>
      <c r="M13" s="81">
        <f>42/M9</f>
        <v>13.404255319148936</v>
      </c>
      <c r="N13" s="81">
        <f t="shared" ref="N13:AB13" si="5">42/N9</f>
        <v>11.325842696629213</v>
      </c>
      <c r="O13" s="81">
        <f t="shared" si="5"/>
        <v>9.8054474708171213</v>
      </c>
      <c r="P13" s="81">
        <f t="shared" si="5"/>
        <v>8.6449399656946841</v>
      </c>
      <c r="Q13" s="81">
        <f t="shared" si="5"/>
        <v>7.7300613496932522</v>
      </c>
      <c r="R13" s="81">
        <f t="shared" si="5"/>
        <v>6.3797468354430382</v>
      </c>
      <c r="S13" s="81">
        <f t="shared" si="5"/>
        <v>5.431034482758621</v>
      </c>
      <c r="T13" s="81">
        <f t="shared" si="5"/>
        <v>4.727954971857411</v>
      </c>
      <c r="U13" s="81">
        <f t="shared" si="5"/>
        <v>4.1860465116279073</v>
      </c>
      <c r="V13" s="81">
        <f t="shared" si="5"/>
        <v>3.7555886736214603</v>
      </c>
      <c r="W13" s="81">
        <f t="shared" si="5"/>
        <v>3.4054054054054053</v>
      </c>
      <c r="X13" s="81">
        <f t="shared" si="5"/>
        <v>3.1149567367119904</v>
      </c>
      <c r="Y13" s="81">
        <f t="shared" si="5"/>
        <v>2.8701594533029615</v>
      </c>
      <c r="Z13" s="81">
        <f t="shared" si="5"/>
        <v>2.6610348468848999</v>
      </c>
      <c r="AA13" s="81">
        <f t="shared" si="5"/>
        <v>2.4803149606299217</v>
      </c>
      <c r="AB13" s="81">
        <f t="shared" si="5"/>
        <v>2.3225806451612905</v>
      </c>
      <c r="AC13" s="127">
        <f>42/AC9</f>
        <v>2.1837088388214907</v>
      </c>
      <c r="AD13" s="127">
        <f>42/AD9</f>
        <v>2.0605069501226496</v>
      </c>
      <c r="AE13" s="127">
        <f>42/AE9</f>
        <v>1.9504643962848298</v>
      </c>
      <c r="AF13" s="127">
        <f>42/AF9</f>
        <v>1.8515797207935345</v>
      </c>
      <c r="AG13" s="127">
        <f>42/AG9</f>
        <v>1.7622377622377623</v>
      </c>
      <c r="AH13" s="4"/>
      <c r="AI13" s="4"/>
      <c r="AJ13" s="4"/>
      <c r="AK13" s="4"/>
      <c r="AM13" s="327"/>
      <c r="AN13" s="327"/>
      <c r="AO13" s="101"/>
      <c r="AP13" s="101"/>
      <c r="AQ13" s="101"/>
      <c r="AR13" s="101"/>
      <c r="AS13" s="101"/>
      <c r="AT13" s="101"/>
      <c r="AU13" s="101"/>
      <c r="AV13" s="101"/>
      <c r="AW13" s="101"/>
      <c r="AX13" s="101"/>
      <c r="AY13" s="101"/>
      <c r="AZ13" s="101"/>
      <c r="BA13" s="101"/>
      <c r="BB13" s="101"/>
      <c r="BC13" s="101"/>
      <c r="BD13" s="101"/>
      <c r="BE13" s="133"/>
      <c r="BF13" s="133"/>
      <c r="BG13" s="133"/>
      <c r="BH13" s="133"/>
      <c r="BI13" s="133"/>
      <c r="BJ13" s="102"/>
      <c r="BK13" s="102"/>
      <c r="BL13" s="102"/>
      <c r="BM13" s="102"/>
      <c r="BN13" s="102"/>
      <c r="BO13" s="327"/>
      <c r="BP13" s="327"/>
      <c r="BQ13" s="101"/>
      <c r="BR13" s="101"/>
      <c r="BS13" s="101"/>
      <c r="BT13" s="101"/>
      <c r="BU13" s="101"/>
      <c r="BV13" s="101"/>
      <c r="BW13" s="101"/>
      <c r="BX13" s="101"/>
      <c r="BY13" s="101"/>
      <c r="BZ13" s="101"/>
      <c r="CA13" s="101"/>
      <c r="CB13" s="101"/>
      <c r="CC13" s="101"/>
      <c r="CD13" s="101"/>
      <c r="CE13" s="101"/>
      <c r="CF13" s="101"/>
      <c r="CG13" s="133"/>
      <c r="CH13" s="133"/>
      <c r="CI13" s="133"/>
      <c r="CJ13" s="133"/>
      <c r="CK13" s="133"/>
    </row>
    <row r="14" spans="1:89" x14ac:dyDescent="0.2">
      <c r="C14" s="289" t="s">
        <v>71</v>
      </c>
      <c r="D14" s="289"/>
      <c r="E14" s="186">
        <f t="shared" ref="E14:L14" si="6">2*42/(4+E9)</f>
        <v>17.379310344827587</v>
      </c>
      <c r="F14" s="186">
        <f t="shared" si="6"/>
        <v>16.403580146460538</v>
      </c>
      <c r="G14" s="186">
        <f t="shared" si="6"/>
        <v>15.531587057010785</v>
      </c>
      <c r="H14" s="186">
        <f t="shared" si="6"/>
        <v>14.747622531089979</v>
      </c>
      <c r="I14" s="186">
        <f t="shared" si="6"/>
        <v>14.038997214484679</v>
      </c>
      <c r="J14" s="186">
        <f t="shared" si="6"/>
        <v>13.395348837209301</v>
      </c>
      <c r="K14" s="186">
        <f t="shared" si="6"/>
        <v>12.80813214739517</v>
      </c>
      <c r="L14" s="186">
        <f t="shared" si="6"/>
        <v>12.270237370663422</v>
      </c>
      <c r="M14" s="82">
        <f>2*42/(4+M9)</f>
        <v>11.77570093457944</v>
      </c>
      <c r="N14" s="82">
        <f t="shared" ref="N14:AB14" si="7">2*42/(4+N9)</f>
        <v>10.897297297297296</v>
      </c>
      <c r="O14" s="82">
        <f t="shared" si="7"/>
        <v>10.140845070422536</v>
      </c>
      <c r="P14" s="82">
        <f t="shared" si="7"/>
        <v>9.4825964252116659</v>
      </c>
      <c r="Q14" s="82">
        <f t="shared" si="7"/>
        <v>8.9045936395759711</v>
      </c>
      <c r="R14" s="82">
        <f t="shared" si="7"/>
        <v>7.937007874015749</v>
      </c>
      <c r="S14" s="82">
        <f t="shared" si="7"/>
        <v>7.1590909090909092</v>
      </c>
      <c r="T14" s="82">
        <f t="shared" si="7"/>
        <v>6.5200517464424319</v>
      </c>
      <c r="U14" s="82">
        <f t="shared" si="7"/>
        <v>5.9857482185273163</v>
      </c>
      <c r="V14" s="82">
        <f t="shared" si="7"/>
        <v>5.5323819978046105</v>
      </c>
      <c r="W14" s="82">
        <f t="shared" si="7"/>
        <v>5.1428571428571423</v>
      </c>
      <c r="X14" s="82">
        <f t="shared" si="7"/>
        <v>4.8045757864632979</v>
      </c>
      <c r="Y14" s="82">
        <f t="shared" si="7"/>
        <v>4.5080500894454385</v>
      </c>
      <c r="Z14" s="82">
        <f t="shared" si="7"/>
        <v>4.2459983150800342</v>
      </c>
      <c r="AA14" s="82">
        <f t="shared" si="7"/>
        <v>4.0127388535031852</v>
      </c>
      <c r="AB14" s="82">
        <f t="shared" si="7"/>
        <v>3.8037735849056604</v>
      </c>
      <c r="AC14" s="128">
        <f>2*42/(4+AC9)</f>
        <v>3.6154949784791968</v>
      </c>
      <c r="AD14" s="128">
        <f>2*42/(4+AD9)</f>
        <v>3.4449760765550246</v>
      </c>
      <c r="AE14" s="128">
        <f>2*42/(4+AE9)</f>
        <v>3.2898172323759796</v>
      </c>
      <c r="AF14" s="128">
        <f>2*42/(4+AF9)</f>
        <v>3.1480324797001877</v>
      </c>
      <c r="AG14" s="128">
        <f>2*42/(4+AG9)</f>
        <v>3.0179640718562877</v>
      </c>
      <c r="AH14" s="4"/>
      <c r="AI14" s="4"/>
      <c r="AJ14" s="4"/>
      <c r="AK14" s="4"/>
      <c r="AM14" s="327"/>
      <c r="AN14" s="327"/>
      <c r="AO14" s="101"/>
      <c r="AP14" s="101"/>
      <c r="AQ14" s="101"/>
      <c r="AR14" s="101"/>
      <c r="AS14" s="101"/>
      <c r="AT14" s="101"/>
      <c r="AU14" s="101"/>
      <c r="AV14" s="101"/>
      <c r="AW14" s="101"/>
      <c r="AX14" s="101"/>
      <c r="AY14" s="101"/>
      <c r="AZ14" s="101"/>
      <c r="BA14" s="101"/>
      <c r="BB14" s="101"/>
      <c r="BC14" s="101"/>
      <c r="BD14" s="101"/>
      <c r="BE14" s="133"/>
      <c r="BF14" s="133"/>
      <c r="BG14" s="133"/>
      <c r="BH14" s="133"/>
      <c r="BI14" s="133"/>
      <c r="BJ14" s="102"/>
      <c r="BK14" s="102"/>
      <c r="BL14" s="102"/>
      <c r="BM14" s="102"/>
      <c r="BN14" s="102"/>
      <c r="BO14" s="327"/>
      <c r="BP14" s="327"/>
      <c r="BQ14" s="101"/>
      <c r="BR14" s="101"/>
      <c r="BS14" s="101"/>
      <c r="BT14" s="101"/>
      <c r="BU14" s="101"/>
      <c r="BV14" s="101"/>
      <c r="BW14" s="101"/>
      <c r="BX14" s="101"/>
      <c r="BY14" s="101"/>
      <c r="BZ14" s="101"/>
      <c r="CA14" s="101"/>
      <c r="CB14" s="101"/>
      <c r="CC14" s="101"/>
      <c r="CD14" s="101"/>
      <c r="CE14" s="101"/>
      <c r="CF14" s="101"/>
      <c r="CG14" s="133"/>
      <c r="CH14" s="133"/>
      <c r="CI14" s="133"/>
      <c r="CJ14" s="133"/>
      <c r="CK14" s="133"/>
    </row>
    <row r="15" spans="1:89" x14ac:dyDescent="0.2">
      <c r="C15" s="304" t="s">
        <v>72</v>
      </c>
      <c r="D15" s="304"/>
      <c r="E15" s="180">
        <f t="shared" ref="E15:L15" si="8">2*23/(4.5+E9)</f>
        <v>8.625</v>
      </c>
      <c r="F15" s="180">
        <f t="shared" si="8"/>
        <v>8.1838398813936237</v>
      </c>
      <c r="G15" s="180">
        <f t="shared" si="8"/>
        <v>7.7856135401974615</v>
      </c>
      <c r="H15" s="180">
        <f t="shared" si="8"/>
        <v>7.4243443174176198</v>
      </c>
      <c r="I15" s="180">
        <f t="shared" si="8"/>
        <v>7.0951156812339331</v>
      </c>
      <c r="J15" s="180">
        <f t="shared" si="8"/>
        <v>6.793846153846153</v>
      </c>
      <c r="K15" s="180">
        <f t="shared" si="8"/>
        <v>6.5171192443919717</v>
      </c>
      <c r="L15" s="180">
        <f t="shared" si="8"/>
        <v>6.2620533182076006</v>
      </c>
      <c r="M15" s="22">
        <f>2*23/(4.5+M9)</f>
        <v>6.0262008733624457</v>
      </c>
      <c r="N15" s="72">
        <f t="shared" ref="N15:AB15" si="9">2*23/(4.5+N9)</f>
        <v>5.6040609137055837</v>
      </c>
      <c r="O15" s="72">
        <f t="shared" si="9"/>
        <v>5.23719165085389</v>
      </c>
      <c r="P15" s="72">
        <f t="shared" si="9"/>
        <v>4.9154051647373116</v>
      </c>
      <c r="Q15" s="72">
        <f t="shared" si="9"/>
        <v>4.6308724832214763</v>
      </c>
      <c r="R15" s="72">
        <f t="shared" si="9"/>
        <v>4.1503759398496243</v>
      </c>
      <c r="S15" s="72">
        <f t="shared" si="9"/>
        <v>3.7602179836512266</v>
      </c>
      <c r="T15" s="72">
        <f t="shared" si="9"/>
        <v>3.4371108343711083</v>
      </c>
      <c r="U15" s="72">
        <f t="shared" si="9"/>
        <v>3.165137614678899</v>
      </c>
      <c r="V15" s="72">
        <f t="shared" si="9"/>
        <v>2.9330499468650371</v>
      </c>
      <c r="W15" s="72">
        <f t="shared" si="9"/>
        <v>2.7326732673267324</v>
      </c>
      <c r="X15" s="72">
        <f t="shared" si="9"/>
        <v>2.5579240037071362</v>
      </c>
      <c r="Y15" s="72">
        <f t="shared" si="9"/>
        <v>2.4041811846689898</v>
      </c>
      <c r="Z15" s="72">
        <f t="shared" si="9"/>
        <v>2.2678718159408384</v>
      </c>
      <c r="AA15" s="72">
        <f t="shared" si="9"/>
        <v>2.1461897356143083</v>
      </c>
      <c r="AB15" s="72">
        <f t="shared" si="9"/>
        <v>2.03690036900369</v>
      </c>
      <c r="AC15" s="120">
        <f>2*23/(4.5+AC9)</f>
        <v>1.9382022471910114</v>
      </c>
      <c r="AD15" s="120">
        <f>2*23/(4.5+AD9)</f>
        <v>1.8486269256530479</v>
      </c>
      <c r="AE15" s="120">
        <f>2*23/(4.5+AE9)</f>
        <v>1.7669654289372601</v>
      </c>
      <c r="AF15" s="120">
        <f>2*23/(4.5+AF9)</f>
        <v>1.6922133660331087</v>
      </c>
      <c r="AG15" s="120">
        <f>2*23/(4.5+AG9)</f>
        <v>1.6235294117647059</v>
      </c>
      <c r="AH15" s="4"/>
      <c r="AI15" s="4"/>
      <c r="AJ15" s="4"/>
      <c r="AK15" s="4"/>
      <c r="AM15" s="327"/>
      <c r="AN15" s="327"/>
      <c r="AO15" s="101"/>
      <c r="AP15" s="101"/>
      <c r="AQ15" s="101"/>
      <c r="AR15" s="101"/>
      <c r="AS15" s="101"/>
      <c r="AT15" s="101"/>
      <c r="AU15" s="101"/>
      <c r="AV15" s="101"/>
      <c r="AW15" s="101"/>
      <c r="AX15" s="101"/>
      <c r="AY15" s="101"/>
      <c r="AZ15" s="101"/>
      <c r="BA15" s="101"/>
      <c r="BB15" s="101"/>
      <c r="BC15" s="101"/>
      <c r="BD15" s="101"/>
      <c r="BE15" s="133"/>
      <c r="BF15" s="133"/>
      <c r="BG15" s="133"/>
      <c r="BH15" s="133"/>
      <c r="BI15" s="133"/>
      <c r="BJ15" s="102"/>
      <c r="BK15" s="102"/>
      <c r="BL15" s="102"/>
      <c r="BM15" s="102"/>
      <c r="BN15" s="102"/>
      <c r="BO15" s="327"/>
      <c r="BP15" s="327"/>
      <c r="BQ15" s="101"/>
      <c r="BR15" s="101"/>
      <c r="BS15" s="101"/>
      <c r="BT15" s="101"/>
      <c r="BU15" s="101"/>
      <c r="BV15" s="101"/>
      <c r="BW15" s="101"/>
      <c r="BX15" s="101"/>
      <c r="BY15" s="101"/>
      <c r="BZ15" s="101"/>
      <c r="CA15" s="101"/>
      <c r="CB15" s="101"/>
      <c r="CC15" s="101"/>
      <c r="CD15" s="101"/>
      <c r="CE15" s="101"/>
      <c r="CF15" s="101"/>
      <c r="CG15" s="133"/>
      <c r="CH15" s="133"/>
      <c r="CI15" s="133"/>
      <c r="CJ15" s="133"/>
      <c r="CK15" s="133"/>
    </row>
    <row r="16" spans="1:89" x14ac:dyDescent="0.2">
      <c r="C16" s="335" t="s">
        <v>94</v>
      </c>
      <c r="D16" s="335"/>
      <c r="E16" s="190">
        <f t="shared" ref="E16:L16" si="10">46/E9</f>
        <v>55.199999999999996</v>
      </c>
      <c r="F16" s="190">
        <f t="shared" si="10"/>
        <v>41.040892193308551</v>
      </c>
      <c r="G16" s="190">
        <f t="shared" si="10"/>
        <v>32.662721893491124</v>
      </c>
      <c r="H16" s="190">
        <f t="shared" si="10"/>
        <v>27.125307125307124</v>
      </c>
      <c r="I16" s="190">
        <f t="shared" si="10"/>
        <v>23.193277310924369</v>
      </c>
      <c r="J16" s="190">
        <f t="shared" si="10"/>
        <v>20.256880733944953</v>
      </c>
      <c r="K16" s="190">
        <f t="shared" si="10"/>
        <v>17.980456026058633</v>
      </c>
      <c r="L16" s="190">
        <f t="shared" si="10"/>
        <v>16.163982430453881</v>
      </c>
      <c r="M16" s="4">
        <f>46/M9</f>
        <v>14.680851063829788</v>
      </c>
      <c r="N16" s="4">
        <f t="shared" ref="N16:AB16" si="11">46/N9</f>
        <v>12.404494382022472</v>
      </c>
      <c r="O16" s="4">
        <f t="shared" si="11"/>
        <v>10.739299610894943</v>
      </c>
      <c r="P16" s="4">
        <f t="shared" si="11"/>
        <v>9.4682675814751303</v>
      </c>
      <c r="Q16" s="4">
        <f t="shared" si="11"/>
        <v>8.4662576687116573</v>
      </c>
      <c r="R16" s="4">
        <f t="shared" si="11"/>
        <v>6.9873417721518987</v>
      </c>
      <c r="S16" s="4">
        <f t="shared" si="11"/>
        <v>5.9482758620689662</v>
      </c>
      <c r="T16" s="4">
        <f t="shared" si="11"/>
        <v>5.1782363977485932</v>
      </c>
      <c r="U16" s="4">
        <f t="shared" si="11"/>
        <v>4.5847176079734222</v>
      </c>
      <c r="V16" s="4">
        <f t="shared" si="11"/>
        <v>4.113263785394933</v>
      </c>
      <c r="W16" s="4">
        <f t="shared" si="11"/>
        <v>3.7297297297297294</v>
      </c>
      <c r="X16" s="4">
        <f t="shared" si="11"/>
        <v>3.4116192830655132</v>
      </c>
      <c r="Y16" s="4">
        <f t="shared" si="11"/>
        <v>3.143507972665148</v>
      </c>
      <c r="Z16" s="4">
        <f t="shared" si="11"/>
        <v>2.9144667370644139</v>
      </c>
      <c r="AA16" s="4">
        <f t="shared" si="11"/>
        <v>2.7165354330708666</v>
      </c>
      <c r="AB16" s="4">
        <f t="shared" si="11"/>
        <v>2.5437788018433181</v>
      </c>
      <c r="AC16" s="134">
        <f>46/AC9</f>
        <v>2.3916811091854422</v>
      </c>
      <c r="AD16" s="134">
        <f>46/AD9</f>
        <v>2.2567457072771875</v>
      </c>
      <c r="AE16" s="134">
        <f>46/AE9</f>
        <v>2.1362229102167185</v>
      </c>
      <c r="AF16" s="134">
        <f>46/AF9</f>
        <v>2.0279206465833948</v>
      </c>
      <c r="AG16" s="134">
        <f>46/AG9</f>
        <v>1.9300699300699302</v>
      </c>
      <c r="AH16" s="4"/>
      <c r="AI16" s="4"/>
      <c r="AJ16" s="4"/>
      <c r="AK16" s="4"/>
      <c r="AM16" s="101"/>
      <c r="AN16" s="101"/>
      <c r="AO16" s="101"/>
      <c r="AP16" s="101"/>
      <c r="AQ16" s="101"/>
      <c r="AR16" s="101"/>
      <c r="AS16" s="101"/>
      <c r="AT16" s="101"/>
      <c r="AU16" s="101"/>
      <c r="AV16" s="101"/>
      <c r="AW16" s="101"/>
      <c r="AX16" s="101"/>
      <c r="AY16" s="101"/>
      <c r="AZ16" s="101"/>
      <c r="BA16" s="101"/>
      <c r="BB16" s="101"/>
      <c r="BC16" s="101"/>
      <c r="BD16" s="101"/>
      <c r="BE16" s="133"/>
      <c r="BF16" s="133"/>
      <c r="BG16" s="133"/>
      <c r="BH16" s="133"/>
      <c r="BI16" s="133"/>
      <c r="BJ16" s="102"/>
      <c r="BK16" s="102"/>
      <c r="BL16" s="102"/>
      <c r="BM16" s="102"/>
      <c r="BN16" s="102"/>
      <c r="BO16" s="101"/>
      <c r="BP16" s="101"/>
      <c r="BQ16" s="101"/>
      <c r="BR16" s="101"/>
      <c r="BS16" s="101"/>
      <c r="BT16" s="101"/>
      <c r="BU16" s="101"/>
      <c r="BV16" s="101"/>
      <c r="BW16" s="101"/>
      <c r="BX16" s="101"/>
      <c r="BY16" s="101"/>
      <c r="BZ16" s="101"/>
      <c r="CA16" s="101"/>
      <c r="CB16" s="101"/>
      <c r="CC16" s="101"/>
      <c r="CD16" s="101"/>
      <c r="CE16" s="101"/>
      <c r="CF16" s="101"/>
      <c r="CG16" s="133"/>
      <c r="CH16" s="133"/>
      <c r="CI16" s="133"/>
      <c r="CJ16" s="133"/>
      <c r="CK16" s="133"/>
    </row>
    <row r="17" spans="3:89" x14ac:dyDescent="0.2">
      <c r="C17" s="305" t="s">
        <v>101</v>
      </c>
      <c r="D17" s="305"/>
      <c r="E17" s="181">
        <f t="shared" ref="E17:L17" si="12">2*46/(4.5+E9)</f>
        <v>17.25</v>
      </c>
      <c r="F17" s="181">
        <f t="shared" si="12"/>
        <v>16.367679762787247</v>
      </c>
      <c r="G17" s="181">
        <f t="shared" si="12"/>
        <v>15.571227080394923</v>
      </c>
      <c r="H17" s="181">
        <f t="shared" si="12"/>
        <v>14.84868863483524</v>
      </c>
      <c r="I17" s="181">
        <f t="shared" si="12"/>
        <v>14.190231362467866</v>
      </c>
      <c r="J17" s="181">
        <f t="shared" si="12"/>
        <v>13.587692307692306</v>
      </c>
      <c r="K17" s="181">
        <f t="shared" si="12"/>
        <v>13.034238488783943</v>
      </c>
      <c r="L17" s="181">
        <f t="shared" si="12"/>
        <v>12.524106636415201</v>
      </c>
      <c r="M17" s="23">
        <f>2*46/(4.5+M9)</f>
        <v>12.052401746724891</v>
      </c>
      <c r="N17" s="149">
        <f t="shared" ref="N17:AG17" si="13">2*46/(4.5+N9)</f>
        <v>11.208121827411167</v>
      </c>
      <c r="O17" s="149">
        <f t="shared" si="13"/>
        <v>10.47438330170778</v>
      </c>
      <c r="P17" s="149">
        <f t="shared" si="13"/>
        <v>9.8308103294746232</v>
      </c>
      <c r="Q17" s="149">
        <f t="shared" si="13"/>
        <v>9.2617449664429525</v>
      </c>
      <c r="R17" s="149">
        <f t="shared" si="13"/>
        <v>8.3007518796992485</v>
      </c>
      <c r="S17" s="149">
        <f t="shared" si="13"/>
        <v>7.5204359673024532</v>
      </c>
      <c r="T17" s="149">
        <f t="shared" si="13"/>
        <v>6.8742216687422166</v>
      </c>
      <c r="U17" s="149">
        <f t="shared" si="13"/>
        <v>6.330275229357798</v>
      </c>
      <c r="V17" s="149">
        <f t="shared" si="13"/>
        <v>5.8660998937300741</v>
      </c>
      <c r="W17" s="149">
        <f t="shared" si="13"/>
        <v>5.4653465346534649</v>
      </c>
      <c r="X17" s="149">
        <f>2*46/(4.5+X9)</f>
        <v>5.1158480074142725</v>
      </c>
      <c r="Y17" s="149">
        <f t="shared" si="13"/>
        <v>4.8083623693379796</v>
      </c>
      <c r="Z17" s="149">
        <f t="shared" si="13"/>
        <v>4.5357436318816768</v>
      </c>
      <c r="AA17" s="149">
        <f t="shared" si="13"/>
        <v>4.2923794712286165</v>
      </c>
      <c r="AB17" s="149">
        <f t="shared" si="13"/>
        <v>4.07380073800738</v>
      </c>
      <c r="AC17" s="149">
        <f t="shared" si="13"/>
        <v>3.8764044943820228</v>
      </c>
      <c r="AD17" s="149">
        <f t="shared" si="13"/>
        <v>3.6972538513060957</v>
      </c>
      <c r="AE17" s="149">
        <f t="shared" si="13"/>
        <v>3.5339308578745201</v>
      </c>
      <c r="AF17" s="149">
        <f t="shared" si="13"/>
        <v>3.3844267320662174</v>
      </c>
      <c r="AG17" s="149">
        <f t="shared" si="13"/>
        <v>3.2470588235294118</v>
      </c>
      <c r="AH17" s="4"/>
      <c r="AI17" s="4"/>
      <c r="AJ17" s="4"/>
      <c r="AK17" s="4"/>
      <c r="AM17" s="327"/>
      <c r="AN17" s="327"/>
      <c r="AO17" s="101"/>
      <c r="AP17" s="101"/>
      <c r="AQ17" s="101"/>
      <c r="AR17" s="101"/>
      <c r="AS17" s="101"/>
      <c r="AT17" s="101"/>
      <c r="AU17" s="101"/>
      <c r="AV17" s="101"/>
      <c r="AW17" s="101"/>
      <c r="AX17" s="101"/>
      <c r="AY17" s="101"/>
      <c r="AZ17" s="101"/>
      <c r="BA17" s="101"/>
      <c r="BB17" s="101"/>
      <c r="BC17" s="101"/>
      <c r="BD17" s="101"/>
      <c r="BE17" s="133"/>
      <c r="BF17" s="133"/>
      <c r="BG17" s="133"/>
      <c r="BH17" s="133"/>
      <c r="BI17" s="133"/>
      <c r="BJ17" s="102"/>
      <c r="BK17" s="102"/>
      <c r="BL17" s="102"/>
      <c r="BM17" s="102"/>
      <c r="BN17" s="102"/>
      <c r="BO17" s="327"/>
      <c r="BP17" s="327"/>
      <c r="BQ17" s="101"/>
      <c r="BR17" s="101"/>
      <c r="BS17" s="101"/>
      <c r="BT17" s="101"/>
      <c r="BU17" s="101"/>
      <c r="BV17" s="101"/>
      <c r="BW17" s="101"/>
      <c r="BX17" s="101"/>
      <c r="BY17" s="101"/>
      <c r="BZ17" s="101"/>
      <c r="CA17" s="101"/>
      <c r="CB17" s="101"/>
      <c r="CC17" s="101"/>
      <c r="CD17" s="101"/>
      <c r="CE17" s="101"/>
      <c r="CF17" s="101"/>
      <c r="CG17" s="133"/>
      <c r="CH17" s="133"/>
      <c r="CI17" s="133"/>
      <c r="CJ17" s="133"/>
      <c r="CK17" s="133"/>
    </row>
    <row r="18" spans="3:89" x14ac:dyDescent="0.2">
      <c r="C18" s="335" t="s">
        <v>105</v>
      </c>
      <c r="D18" s="335"/>
      <c r="E18" s="190">
        <f t="shared" ref="E18:L18" si="14">34/E9</f>
        <v>40.799999999999997</v>
      </c>
      <c r="F18" s="190">
        <f t="shared" si="14"/>
        <v>30.334572490706318</v>
      </c>
      <c r="G18" s="190">
        <f t="shared" si="14"/>
        <v>24.142011834319529</v>
      </c>
      <c r="H18" s="190">
        <f t="shared" si="14"/>
        <v>20.04914004914005</v>
      </c>
      <c r="I18" s="190">
        <f t="shared" si="14"/>
        <v>17.142857142857142</v>
      </c>
      <c r="J18" s="190">
        <f t="shared" si="14"/>
        <v>14.972477064220183</v>
      </c>
      <c r="K18" s="190">
        <f t="shared" si="14"/>
        <v>13.289902280130294</v>
      </c>
      <c r="L18" s="190">
        <f t="shared" si="14"/>
        <v>11.947291361639826</v>
      </c>
      <c r="M18" s="4">
        <f>34/M9</f>
        <v>10.851063829787234</v>
      </c>
      <c r="N18" s="4">
        <f t="shared" ref="N18:AB18" si="15">34/N9</f>
        <v>9.1685393258426959</v>
      </c>
      <c r="O18" s="4">
        <f t="shared" si="15"/>
        <v>7.9377431906614788</v>
      </c>
      <c r="P18" s="4">
        <f t="shared" si="15"/>
        <v>6.9982847341337919</v>
      </c>
      <c r="Q18" s="4">
        <f t="shared" si="15"/>
        <v>6.2576687116564429</v>
      </c>
      <c r="R18" s="4">
        <f t="shared" si="15"/>
        <v>5.1645569620253164</v>
      </c>
      <c r="S18" s="4">
        <f t="shared" si="15"/>
        <v>4.3965517241379315</v>
      </c>
      <c r="T18" s="4">
        <f t="shared" si="15"/>
        <v>3.8273921200750469</v>
      </c>
      <c r="U18" s="4">
        <f t="shared" si="15"/>
        <v>3.3887043189368771</v>
      </c>
      <c r="V18" s="4">
        <f t="shared" si="15"/>
        <v>3.0402384500745154</v>
      </c>
      <c r="W18" s="4">
        <f t="shared" si="15"/>
        <v>2.7567567567567566</v>
      </c>
      <c r="X18" s="4">
        <f t="shared" si="15"/>
        <v>2.5216316440049447</v>
      </c>
      <c r="Y18" s="4">
        <f t="shared" si="15"/>
        <v>2.3234624145785876</v>
      </c>
      <c r="Z18" s="4">
        <f t="shared" si="15"/>
        <v>2.1541710665258713</v>
      </c>
      <c r="AA18" s="4">
        <f t="shared" si="15"/>
        <v>2.0078740157480319</v>
      </c>
      <c r="AB18" s="4">
        <f t="shared" si="15"/>
        <v>1.8801843317972351</v>
      </c>
      <c r="AC18" s="134">
        <f>34/AC9</f>
        <v>1.7677642980935877</v>
      </c>
      <c r="AD18" s="134">
        <f>34/AD9</f>
        <v>1.6680294358135734</v>
      </c>
      <c r="AE18" s="134">
        <f>34/AE9</f>
        <v>1.5789473684210529</v>
      </c>
      <c r="AF18" s="134">
        <f>34/AF9</f>
        <v>1.4988978692138135</v>
      </c>
      <c r="AG18" s="134">
        <f>34/AG9</f>
        <v>1.4265734265734267</v>
      </c>
      <c r="AH18" s="4"/>
      <c r="AI18" s="4"/>
      <c r="AJ18" s="4"/>
      <c r="AK18" s="4"/>
      <c r="AM18" s="101"/>
      <c r="AN18" s="101"/>
      <c r="AO18" s="101"/>
      <c r="AP18" s="101"/>
      <c r="AQ18" s="101"/>
      <c r="AR18" s="101"/>
      <c r="AS18" s="101"/>
      <c r="AT18" s="101"/>
      <c r="AU18" s="101"/>
      <c r="AV18" s="101"/>
      <c r="AW18" s="101"/>
      <c r="AX18" s="101"/>
      <c r="AY18" s="101"/>
      <c r="AZ18" s="101"/>
      <c r="BA18" s="101"/>
      <c r="BB18" s="101"/>
      <c r="BC18" s="101"/>
      <c r="BD18" s="101"/>
      <c r="BE18" s="133"/>
      <c r="BF18" s="133"/>
      <c r="BG18" s="133"/>
      <c r="BH18" s="133"/>
      <c r="BI18" s="133"/>
      <c r="BJ18" s="102"/>
      <c r="BK18" s="102"/>
      <c r="BL18" s="102"/>
      <c r="BM18" s="102"/>
      <c r="BN18" s="102"/>
      <c r="BO18" s="101"/>
      <c r="BP18" s="101"/>
      <c r="BQ18" s="101"/>
      <c r="BR18" s="101"/>
      <c r="BS18" s="101"/>
      <c r="BT18" s="101"/>
      <c r="BU18" s="101"/>
      <c r="BV18" s="101"/>
      <c r="BW18" s="101"/>
      <c r="BX18" s="101"/>
      <c r="BY18" s="101"/>
      <c r="BZ18" s="101"/>
      <c r="CA18" s="101"/>
      <c r="CB18" s="101"/>
      <c r="CC18" s="101"/>
      <c r="CD18" s="101"/>
      <c r="CE18" s="101"/>
      <c r="CF18" s="101"/>
      <c r="CG18" s="133"/>
      <c r="CH18" s="133"/>
      <c r="CI18" s="133"/>
      <c r="CJ18" s="133"/>
      <c r="CK18" s="133"/>
    </row>
    <row r="19" spans="3:89" x14ac:dyDescent="0.2">
      <c r="C19" s="306" t="s">
        <v>73</v>
      </c>
      <c r="D19" s="306"/>
      <c r="E19" s="182">
        <f t="shared" ref="E19:L19" si="16">3*34/(4.5*2+E9)</f>
        <v>10.372881355932202</v>
      </c>
      <c r="F19" s="182">
        <f t="shared" si="16"/>
        <v>10.078221490325236</v>
      </c>
      <c r="G19" s="182">
        <f t="shared" si="16"/>
        <v>9.7998398718975182</v>
      </c>
      <c r="H19" s="182">
        <f t="shared" si="16"/>
        <v>9.5364238410596034</v>
      </c>
      <c r="I19" s="182">
        <f t="shared" si="16"/>
        <v>9.2867981790591791</v>
      </c>
      <c r="J19" s="182">
        <f t="shared" si="16"/>
        <v>9.0499075785582246</v>
      </c>
      <c r="K19" s="182">
        <f t="shared" si="16"/>
        <v>8.8248017303532809</v>
      </c>
      <c r="L19" s="182">
        <f t="shared" si="16"/>
        <v>8.6106225817798094</v>
      </c>
      <c r="M19" s="34">
        <f>3*34/(4.5*2+M9)</f>
        <v>8.4065934065934069</v>
      </c>
      <c r="N19" s="84">
        <f t="shared" ref="N19:AB19" si="17">3*34/(4.5*2+N9)</f>
        <v>8.026229508196721</v>
      </c>
      <c r="O19" s="84">
        <f t="shared" si="17"/>
        <v>7.6787954830614806</v>
      </c>
      <c r="P19" s="84">
        <f t="shared" si="17"/>
        <v>7.3601924233313296</v>
      </c>
      <c r="Q19" s="84">
        <f t="shared" si="17"/>
        <v>7.0669745958429564</v>
      </c>
      <c r="R19" s="84">
        <f t="shared" si="17"/>
        <v>6.5454545454545459</v>
      </c>
      <c r="S19" s="84">
        <f t="shared" si="17"/>
        <v>6.095617529880478</v>
      </c>
      <c r="T19" s="84">
        <f t="shared" si="17"/>
        <v>5.7036346691519109</v>
      </c>
      <c r="U19" s="84">
        <f t="shared" si="17"/>
        <v>5.359019264448337</v>
      </c>
      <c r="V19" s="84">
        <f t="shared" si="17"/>
        <v>5.0536746490503717</v>
      </c>
      <c r="W19" s="84">
        <f t="shared" si="17"/>
        <v>4.7812499999999991</v>
      </c>
      <c r="X19" s="84">
        <f t="shared" si="17"/>
        <v>4.5366938472942921</v>
      </c>
      <c r="Y19" s="84">
        <f t="shared" si="17"/>
        <v>4.3159379407616365</v>
      </c>
      <c r="Z19" s="84">
        <f t="shared" si="17"/>
        <v>4.1156691324815071</v>
      </c>
      <c r="AA19" s="84">
        <f t="shared" si="17"/>
        <v>3.9331619537275069</v>
      </c>
      <c r="AB19" s="84">
        <f t="shared" si="17"/>
        <v>3.7661538461538462</v>
      </c>
      <c r="AC19" s="122">
        <f>3*34/(4.5*2+AC9)</f>
        <v>3.6127508854781585</v>
      </c>
      <c r="AD19" s="122">
        <f>3*34/(4.5*2+AD9)</f>
        <v>3.4713556437889963</v>
      </c>
      <c r="AE19" s="122">
        <f>3*34/(4.5*2+AE9)</f>
        <v>3.3406113537117905</v>
      </c>
      <c r="AF19" s="122">
        <f>3*34/(4.5*2+AF9)</f>
        <v>3.2193582325092058</v>
      </c>
      <c r="AG19" s="122">
        <f>3*34/(4.5*2+AG9)</f>
        <v>3.106598984771574</v>
      </c>
      <c r="AH19" s="4"/>
      <c r="AI19" s="4"/>
      <c r="AJ19" s="4"/>
      <c r="AK19" s="4"/>
      <c r="AM19" s="327"/>
      <c r="AN19" s="327"/>
      <c r="AO19" s="101"/>
      <c r="AP19" s="101"/>
      <c r="AQ19" s="101"/>
      <c r="AR19" s="101"/>
      <c r="AS19" s="101"/>
      <c r="AT19" s="101"/>
      <c r="AU19" s="101"/>
      <c r="AV19" s="101"/>
      <c r="AW19" s="101"/>
      <c r="AX19" s="101"/>
      <c r="AY19" s="101"/>
      <c r="AZ19" s="101"/>
      <c r="BA19" s="101"/>
      <c r="BB19" s="101"/>
      <c r="BC19" s="101"/>
      <c r="BD19" s="101"/>
      <c r="BE19" s="133"/>
      <c r="BF19" s="133"/>
      <c r="BG19" s="133"/>
      <c r="BH19" s="133"/>
      <c r="BI19" s="133"/>
      <c r="BJ19" s="102"/>
      <c r="BK19" s="102"/>
      <c r="BL19" s="102"/>
      <c r="BM19" s="102"/>
      <c r="BN19" s="102"/>
      <c r="BO19" s="327"/>
      <c r="BP19" s="327"/>
      <c r="BQ19" s="101"/>
      <c r="BR19" s="101"/>
      <c r="BS19" s="101"/>
      <c r="BT19" s="101"/>
      <c r="BU19" s="101"/>
      <c r="BV19" s="101"/>
      <c r="BW19" s="101"/>
      <c r="BX19" s="101"/>
      <c r="BY19" s="101"/>
      <c r="BZ19" s="101"/>
      <c r="CA19" s="101"/>
      <c r="CB19" s="101"/>
      <c r="CC19" s="101"/>
      <c r="CD19" s="101"/>
      <c r="CE19" s="101"/>
      <c r="CF19" s="101"/>
      <c r="CG19" s="133"/>
      <c r="CH19" s="133"/>
      <c r="CI19" s="133"/>
      <c r="CJ19" s="133"/>
      <c r="CK19" s="133"/>
    </row>
    <row r="20" spans="3:89" x14ac:dyDescent="0.2">
      <c r="C20" s="307" t="s">
        <v>78</v>
      </c>
      <c r="D20" s="307"/>
      <c r="E20" s="183">
        <f t="shared" ref="E20:L20" si="18">2*23.8/(4.5+E9)</f>
        <v>8.9250000000000007</v>
      </c>
      <c r="F20" s="183">
        <f t="shared" si="18"/>
        <v>8.4684951816160119</v>
      </c>
      <c r="G20" s="183">
        <f t="shared" si="18"/>
        <v>8.0564174894217206</v>
      </c>
      <c r="H20" s="183">
        <f t="shared" si="18"/>
        <v>7.6825823806321463</v>
      </c>
      <c r="I20" s="183">
        <f t="shared" si="18"/>
        <v>7.3419023136246784</v>
      </c>
      <c r="J20" s="183">
        <f t="shared" si="18"/>
        <v>7.030153846153846</v>
      </c>
      <c r="K20" s="183">
        <f t="shared" si="18"/>
        <v>6.7438016528925617</v>
      </c>
      <c r="L20" s="183">
        <f t="shared" si="18"/>
        <v>6.4798638684061265</v>
      </c>
      <c r="M20" s="35">
        <f>2*23.8/(4.5+M9)</f>
        <v>6.2358078602620095</v>
      </c>
      <c r="N20" s="85">
        <f t="shared" ref="N20:AB20" si="19">2*23.8/(4.5+N9)</f>
        <v>5.798984771573604</v>
      </c>
      <c r="O20" s="85">
        <f t="shared" si="19"/>
        <v>5.4193548387096779</v>
      </c>
      <c r="P20" s="85">
        <f t="shared" si="19"/>
        <v>5.0863757791629567</v>
      </c>
      <c r="Q20" s="85">
        <f t="shared" si="19"/>
        <v>4.7919463087248326</v>
      </c>
      <c r="R20" s="85">
        <f t="shared" si="19"/>
        <v>4.2947368421052641</v>
      </c>
      <c r="S20" s="85">
        <f t="shared" si="19"/>
        <v>3.8910081743869211</v>
      </c>
      <c r="T20" s="85">
        <f t="shared" si="19"/>
        <v>3.5566625155666256</v>
      </c>
      <c r="U20" s="85">
        <f t="shared" si="19"/>
        <v>3.2752293577981653</v>
      </c>
      <c r="V20" s="85">
        <f t="shared" si="19"/>
        <v>3.0350690754516472</v>
      </c>
      <c r="W20" s="85">
        <f t="shared" si="19"/>
        <v>2.8277227722772276</v>
      </c>
      <c r="X20" s="85">
        <f t="shared" si="19"/>
        <v>2.6468952734012974</v>
      </c>
      <c r="Y20" s="85">
        <f t="shared" si="19"/>
        <v>2.4878048780487805</v>
      </c>
      <c r="Z20" s="85">
        <f t="shared" si="19"/>
        <v>2.3467543138866067</v>
      </c>
      <c r="AA20" s="85">
        <f t="shared" si="19"/>
        <v>2.220839813374806</v>
      </c>
      <c r="AB20" s="85">
        <f t="shared" si="19"/>
        <v>2.1077490774907752</v>
      </c>
      <c r="AC20" s="123">
        <f>2*23.8/(4.5+AC9)</f>
        <v>2.00561797752809</v>
      </c>
      <c r="AD20" s="123">
        <f>2*23.8/(4.5+AD9)</f>
        <v>1.9129269926322843</v>
      </c>
      <c r="AE20" s="123">
        <f>2*23.8/(4.5+AE9)</f>
        <v>1.82842509603073</v>
      </c>
      <c r="AF20" s="123">
        <f>2*23.8/(4.5+AF9)</f>
        <v>1.7510729613733909</v>
      </c>
      <c r="AG20" s="123">
        <f>2*23.8/(4.5+AG9)</f>
        <v>1.6800000000000002</v>
      </c>
      <c r="AH20" s="4"/>
      <c r="AI20" s="4"/>
      <c r="AJ20" s="4"/>
      <c r="AK20" s="4"/>
      <c r="AM20" s="327"/>
      <c r="AN20" s="327"/>
      <c r="AO20" s="101"/>
      <c r="AP20" s="101"/>
      <c r="AQ20" s="101"/>
      <c r="AR20" s="101"/>
      <c r="AS20" s="101"/>
      <c r="AT20" s="101"/>
      <c r="AU20" s="101"/>
      <c r="AV20" s="101"/>
      <c r="AW20" s="101"/>
      <c r="AX20" s="101"/>
      <c r="AY20" s="101"/>
      <c r="AZ20" s="101"/>
      <c r="BA20" s="101"/>
      <c r="BB20" s="101"/>
      <c r="BC20" s="101"/>
      <c r="BD20" s="101"/>
      <c r="BE20" s="133"/>
      <c r="BF20" s="133"/>
      <c r="BG20" s="133"/>
      <c r="BH20" s="133"/>
      <c r="BI20" s="133"/>
      <c r="BJ20" s="102"/>
      <c r="BK20" s="102"/>
      <c r="BL20" s="102"/>
      <c r="BM20" s="102"/>
      <c r="BN20" s="102"/>
      <c r="BO20" s="327"/>
      <c r="BP20" s="327"/>
      <c r="BQ20" s="101"/>
      <c r="BR20" s="101"/>
      <c r="BS20" s="101"/>
      <c r="BT20" s="101"/>
      <c r="BU20" s="101"/>
      <c r="BV20" s="101"/>
      <c r="BW20" s="101"/>
      <c r="BX20" s="101"/>
      <c r="BY20" s="101"/>
      <c r="BZ20" s="101"/>
      <c r="CA20" s="101"/>
      <c r="CB20" s="101"/>
      <c r="CC20" s="101"/>
      <c r="CD20" s="101"/>
      <c r="CE20" s="101"/>
      <c r="CF20" s="101"/>
      <c r="CG20" s="133"/>
      <c r="CH20" s="133"/>
      <c r="CI20" s="133"/>
      <c r="CJ20" s="133"/>
      <c r="CK20" s="133"/>
    </row>
    <row r="21" spans="3:89" s="7" customFormat="1" x14ac:dyDescent="0.2">
      <c r="C21" s="335" t="s">
        <v>106</v>
      </c>
      <c r="D21" s="299"/>
      <c r="E21" s="190">
        <f t="shared" ref="E21:L21" si="20">33/E9</f>
        <v>39.6</v>
      </c>
      <c r="F21" s="190">
        <f t="shared" si="20"/>
        <v>29.442379182156134</v>
      </c>
      <c r="G21" s="190">
        <f t="shared" si="20"/>
        <v>23.431952662721894</v>
      </c>
      <c r="H21" s="190">
        <f t="shared" si="20"/>
        <v>19.45945945945946</v>
      </c>
      <c r="I21" s="190">
        <f t="shared" si="20"/>
        <v>16.638655462184872</v>
      </c>
      <c r="J21" s="190">
        <f t="shared" si="20"/>
        <v>14.532110091743119</v>
      </c>
      <c r="K21" s="190">
        <f t="shared" si="20"/>
        <v>12.899022801302932</v>
      </c>
      <c r="L21" s="190">
        <f t="shared" si="20"/>
        <v>11.595900439238653</v>
      </c>
      <c r="M21" s="4">
        <f>33/M9</f>
        <v>10.531914893617021</v>
      </c>
      <c r="N21" s="4">
        <f t="shared" ref="N21:AB21" si="21">33/N9</f>
        <v>8.8988764044943824</v>
      </c>
      <c r="O21" s="4">
        <f t="shared" si="21"/>
        <v>7.7042801556420235</v>
      </c>
      <c r="P21" s="4">
        <f t="shared" si="21"/>
        <v>6.7924528301886804</v>
      </c>
      <c r="Q21" s="4">
        <f t="shared" si="21"/>
        <v>6.073619631901841</v>
      </c>
      <c r="R21" s="4">
        <f t="shared" si="21"/>
        <v>5.0126582278481013</v>
      </c>
      <c r="S21" s="4">
        <f t="shared" si="21"/>
        <v>4.2672413793103452</v>
      </c>
      <c r="T21" s="4">
        <f t="shared" si="21"/>
        <v>3.7148217636022518</v>
      </c>
      <c r="U21" s="4">
        <f t="shared" si="21"/>
        <v>3.2890365448504983</v>
      </c>
      <c r="V21" s="4">
        <f t="shared" si="21"/>
        <v>2.9508196721311473</v>
      </c>
      <c r="W21" s="4">
        <f t="shared" si="21"/>
        <v>2.6756756756756754</v>
      </c>
      <c r="X21" s="4">
        <f t="shared" si="21"/>
        <v>2.4474660074165637</v>
      </c>
      <c r="Y21" s="4">
        <f t="shared" si="21"/>
        <v>2.2551252847380412</v>
      </c>
      <c r="Z21" s="4">
        <f t="shared" si="21"/>
        <v>2.0908130939809926</v>
      </c>
      <c r="AA21" s="4">
        <f t="shared" si="21"/>
        <v>1.9488188976377956</v>
      </c>
      <c r="AB21" s="4">
        <f t="shared" si="21"/>
        <v>1.8248847926267282</v>
      </c>
      <c r="AC21" s="134">
        <f>33/AC9</f>
        <v>1.7157712305025998</v>
      </c>
      <c r="AD21" s="134">
        <f>33/AD9</f>
        <v>1.6189697465249391</v>
      </c>
      <c r="AE21" s="134">
        <f>33/AE9</f>
        <v>1.5325077399380806</v>
      </c>
      <c r="AF21" s="134">
        <f>33/AF9</f>
        <v>1.4548126377663484</v>
      </c>
      <c r="AG21" s="134">
        <f>33/AG9</f>
        <v>1.3846153846153846</v>
      </c>
      <c r="AH21" s="4"/>
      <c r="AI21" s="4"/>
      <c r="AJ21" s="4"/>
      <c r="AK21" s="4"/>
      <c r="AM21" s="327"/>
      <c r="AN21" s="313"/>
      <c r="AO21" s="101"/>
      <c r="AP21" s="101"/>
      <c r="AQ21" s="101"/>
      <c r="AR21" s="101"/>
      <c r="AS21" s="101"/>
      <c r="AT21" s="101"/>
      <c r="AU21" s="101"/>
      <c r="AV21" s="101"/>
      <c r="AW21" s="101"/>
      <c r="AX21" s="101"/>
      <c r="AY21" s="101"/>
      <c r="AZ21" s="101"/>
      <c r="BA21" s="101"/>
      <c r="BB21" s="101"/>
      <c r="BC21" s="101"/>
      <c r="BD21" s="101"/>
      <c r="BE21" s="133"/>
      <c r="BF21" s="133"/>
      <c r="BG21" s="133"/>
      <c r="BH21" s="133"/>
      <c r="BI21" s="133"/>
      <c r="BJ21" s="102"/>
      <c r="BK21" s="102"/>
      <c r="BL21" s="102"/>
      <c r="BM21" s="102"/>
      <c r="BN21" s="102"/>
      <c r="BO21" s="101"/>
      <c r="BP21" s="101"/>
      <c r="BQ21" s="101"/>
      <c r="BR21" s="101"/>
      <c r="BS21" s="101"/>
      <c r="BT21" s="101"/>
      <c r="BU21" s="101"/>
      <c r="BV21" s="101"/>
      <c r="BW21" s="101"/>
      <c r="BX21" s="101"/>
      <c r="BY21" s="101"/>
      <c r="BZ21" s="101"/>
      <c r="CA21" s="101"/>
      <c r="CB21" s="101"/>
      <c r="CC21" s="101"/>
      <c r="CD21" s="101"/>
      <c r="CE21" s="101"/>
      <c r="CF21" s="101"/>
      <c r="CG21" s="133"/>
      <c r="CH21" s="133"/>
      <c r="CI21" s="133"/>
      <c r="CJ21" s="133"/>
      <c r="CK21" s="133"/>
    </row>
    <row r="22" spans="3:89" x14ac:dyDescent="0.2">
      <c r="C22" s="301" t="s">
        <v>74</v>
      </c>
      <c r="D22" s="301"/>
      <c r="E22" s="179">
        <f t="shared" ref="E22:L22" si="22">33*3/(4.5*2+E9)</f>
        <v>10.067796610169491</v>
      </c>
      <c r="F22" s="179">
        <f t="shared" si="22"/>
        <v>9.7818032111980244</v>
      </c>
      <c r="G22" s="179">
        <f t="shared" si="22"/>
        <v>9.5116092874299447</v>
      </c>
      <c r="H22" s="179">
        <f t="shared" si="22"/>
        <v>9.2559407869107915</v>
      </c>
      <c r="I22" s="179">
        <f t="shared" si="22"/>
        <v>9.013657056145675</v>
      </c>
      <c r="J22" s="179">
        <f t="shared" si="22"/>
        <v>8.7837338262476887</v>
      </c>
      <c r="K22" s="179">
        <f t="shared" si="22"/>
        <v>8.5652487382840654</v>
      </c>
      <c r="L22" s="179">
        <f t="shared" si="22"/>
        <v>8.3573689764333459</v>
      </c>
      <c r="M22" s="33">
        <f>33*3/(4.5*2+M9)</f>
        <v>8.1593406593406588</v>
      </c>
      <c r="N22" s="86">
        <f t="shared" ref="N22:AB22" si="23">33*3/(4.5*2+N9)</f>
        <v>7.7901639344262295</v>
      </c>
      <c r="O22" s="86">
        <f t="shared" si="23"/>
        <v>7.4529485570890843</v>
      </c>
      <c r="P22" s="86">
        <f t="shared" si="23"/>
        <v>7.1437161755862899</v>
      </c>
      <c r="Q22" s="86">
        <f t="shared" si="23"/>
        <v>6.8591224018475749</v>
      </c>
      <c r="R22" s="86">
        <f t="shared" si="23"/>
        <v>6.3529411764705888</v>
      </c>
      <c r="S22" s="86">
        <f t="shared" si="23"/>
        <v>5.9163346613545817</v>
      </c>
      <c r="T22" s="86">
        <f t="shared" si="23"/>
        <v>5.5358807082945019</v>
      </c>
      <c r="U22" s="86">
        <f t="shared" si="23"/>
        <v>5.2014010507880917</v>
      </c>
      <c r="V22" s="86">
        <f t="shared" si="23"/>
        <v>4.9050371593724194</v>
      </c>
      <c r="W22" s="86">
        <f t="shared" si="23"/>
        <v>4.6406249999999991</v>
      </c>
      <c r="X22" s="86">
        <f t="shared" si="23"/>
        <v>4.403261675315048</v>
      </c>
      <c r="Y22" s="86">
        <f t="shared" si="23"/>
        <v>4.1889985895627646</v>
      </c>
      <c r="Z22" s="86">
        <f t="shared" si="23"/>
        <v>3.9946200403496976</v>
      </c>
      <c r="AA22" s="86">
        <f t="shared" si="23"/>
        <v>3.8174807197943448</v>
      </c>
      <c r="AB22" s="86">
        <f t="shared" si="23"/>
        <v>3.6553846153846155</v>
      </c>
      <c r="AC22" s="117">
        <f>33*3/(4.5*2+AC9)</f>
        <v>3.506493506493507</v>
      </c>
      <c r="AD22" s="117">
        <f>33*3/(4.5*2+AD9)</f>
        <v>3.3692569483834376</v>
      </c>
      <c r="AE22" s="117">
        <f>33*3/(4.5*2+AE9)</f>
        <v>3.2423580786026203</v>
      </c>
      <c r="AF22" s="117">
        <f>33*3/(4.5*2+AF9)</f>
        <v>3.1246712256707001</v>
      </c>
      <c r="AG22" s="117">
        <f>33*3/(4.5*2+AG9)</f>
        <v>3.0152284263959395</v>
      </c>
      <c r="AH22" s="4"/>
      <c r="AI22" s="4"/>
      <c r="AJ22" s="4"/>
      <c r="AK22" s="4"/>
      <c r="AM22" s="327"/>
      <c r="AN22" s="327"/>
      <c r="AO22" s="101"/>
      <c r="AP22" s="101"/>
      <c r="AQ22" s="101"/>
      <c r="AR22" s="101"/>
      <c r="AS22" s="101"/>
      <c r="AT22" s="101"/>
      <c r="AU22" s="101"/>
      <c r="AV22" s="101"/>
      <c r="AW22" s="101"/>
      <c r="AX22" s="101"/>
      <c r="AY22" s="101"/>
      <c r="AZ22" s="101"/>
      <c r="BA22" s="101"/>
      <c r="BB22" s="101"/>
      <c r="BC22" s="101"/>
      <c r="BD22" s="101"/>
      <c r="BE22" s="133"/>
      <c r="BF22" s="133"/>
      <c r="BG22" s="133"/>
      <c r="BH22" s="133"/>
      <c r="BI22" s="133"/>
      <c r="BJ22" s="102"/>
      <c r="BK22" s="102"/>
      <c r="BL22" s="102"/>
      <c r="BM22" s="102"/>
      <c r="BN22" s="102"/>
      <c r="BO22" s="327"/>
      <c r="BP22" s="327"/>
      <c r="BQ22" s="101"/>
      <c r="BR22" s="101"/>
      <c r="BS22" s="101"/>
      <c r="BT22" s="101"/>
      <c r="BU22" s="101"/>
      <c r="BV22" s="101"/>
      <c r="BW22" s="101"/>
      <c r="BX22" s="101"/>
      <c r="BY22" s="101"/>
      <c r="BZ22" s="101"/>
      <c r="CA22" s="101"/>
      <c r="CB22" s="101"/>
      <c r="CC22" s="101"/>
      <c r="CD22" s="101"/>
      <c r="CE22" s="101"/>
      <c r="CF22" s="101"/>
      <c r="CG22" s="133"/>
      <c r="CH22" s="133"/>
      <c r="CI22" s="133"/>
      <c r="CJ22" s="133"/>
      <c r="CK22" s="133"/>
    </row>
    <row r="23" spans="3:89" x14ac:dyDescent="0.2">
      <c r="C23" s="336" t="s">
        <v>77</v>
      </c>
      <c r="D23" s="336"/>
      <c r="E23" s="191">
        <f t="shared" ref="E23:L23" si="24">3*19.8/(4.5*2+E9)</f>
        <v>6.0406779661016952</v>
      </c>
      <c r="F23" s="191">
        <f t="shared" si="24"/>
        <v>5.869081926718815</v>
      </c>
      <c r="G23" s="191">
        <f t="shared" si="24"/>
        <v>5.7069655724579667</v>
      </c>
      <c r="H23" s="191">
        <f t="shared" si="24"/>
        <v>5.5535644721464754</v>
      </c>
      <c r="I23" s="191">
        <f t="shared" si="24"/>
        <v>5.4081942336874054</v>
      </c>
      <c r="J23" s="191">
        <f t="shared" si="24"/>
        <v>5.2702402957486143</v>
      </c>
      <c r="K23" s="191">
        <f t="shared" si="24"/>
        <v>5.13914924297044</v>
      </c>
      <c r="L23" s="191">
        <f t="shared" si="24"/>
        <v>5.0144213858600075</v>
      </c>
      <c r="M23" s="37">
        <f>3*19.8/(4.5*2+M9)</f>
        <v>4.895604395604396</v>
      </c>
      <c r="N23" s="87">
        <f t="shared" ref="N23:AB23" si="25">3*19.8/(4.5*2+N9)</f>
        <v>4.674098360655738</v>
      </c>
      <c r="O23" s="87">
        <f t="shared" si="25"/>
        <v>4.4717691342534511</v>
      </c>
      <c r="P23" s="87">
        <f t="shared" si="25"/>
        <v>4.2862297053517748</v>
      </c>
      <c r="Q23" s="87">
        <f t="shared" si="25"/>
        <v>4.115473441108545</v>
      </c>
      <c r="R23" s="87">
        <f t="shared" si="25"/>
        <v>3.8117647058823536</v>
      </c>
      <c r="S23" s="87">
        <f t="shared" si="25"/>
        <v>3.549800796812749</v>
      </c>
      <c r="T23" s="87">
        <f t="shared" si="25"/>
        <v>3.3215284249767012</v>
      </c>
      <c r="U23" s="87">
        <f t="shared" si="25"/>
        <v>3.1208406304728551</v>
      </c>
      <c r="V23" s="87">
        <f t="shared" si="25"/>
        <v>2.943022295623452</v>
      </c>
      <c r="W23" s="87">
        <f t="shared" si="25"/>
        <v>2.7843749999999998</v>
      </c>
      <c r="X23" s="87">
        <f t="shared" si="25"/>
        <v>2.6419570051890289</v>
      </c>
      <c r="Y23" s="87">
        <f t="shared" si="25"/>
        <v>2.5133991537376588</v>
      </c>
      <c r="Z23" s="87">
        <f t="shared" si="25"/>
        <v>2.3967720242098189</v>
      </c>
      <c r="AA23" s="87">
        <f t="shared" si="25"/>
        <v>2.2904884318766072</v>
      </c>
      <c r="AB23" s="87">
        <f t="shared" si="25"/>
        <v>2.1932307692307695</v>
      </c>
      <c r="AC23" s="135">
        <f>3*19.8/(4.5*2+AC9)</f>
        <v>2.1038961038961044</v>
      </c>
      <c r="AD23" s="135">
        <f>3*19.8/(4.5*2+AD9)</f>
        <v>2.0215541690300629</v>
      </c>
      <c r="AE23" s="135">
        <f>3*19.8/(4.5*2+AE9)</f>
        <v>1.9454148471615724</v>
      </c>
      <c r="AF23" s="135">
        <f>3*19.8/(4.5*2+AF9)</f>
        <v>1.8748027354024202</v>
      </c>
      <c r="AG23" s="135">
        <f>3*19.8/(4.5*2+AG9)</f>
        <v>1.8091370558375639</v>
      </c>
      <c r="AH23" s="4"/>
      <c r="AI23" s="4"/>
      <c r="AJ23" s="4"/>
      <c r="AK23" s="4"/>
      <c r="AM23" s="327"/>
      <c r="AN23" s="327"/>
      <c r="AO23" s="101"/>
      <c r="AP23" s="101"/>
      <c r="AQ23" s="101"/>
      <c r="AR23" s="101"/>
      <c r="AS23" s="101"/>
      <c r="AT23" s="101"/>
      <c r="AU23" s="101"/>
      <c r="AV23" s="101"/>
      <c r="AW23" s="101"/>
      <c r="AX23" s="101"/>
      <c r="AY23" s="101"/>
      <c r="AZ23" s="101"/>
      <c r="BA23" s="101"/>
      <c r="BB23" s="101"/>
      <c r="BC23" s="101"/>
      <c r="BD23" s="101"/>
      <c r="BE23" s="133"/>
      <c r="BF23" s="133"/>
      <c r="BG23" s="133"/>
      <c r="BH23" s="133"/>
      <c r="BI23" s="133"/>
      <c r="BJ23" s="102"/>
      <c r="BK23" s="102"/>
      <c r="BL23" s="102"/>
      <c r="BM23" s="102"/>
      <c r="BN23" s="102"/>
      <c r="BO23" s="327"/>
      <c r="BP23" s="327"/>
      <c r="BQ23" s="101"/>
      <c r="BR23" s="101"/>
      <c r="BS23" s="101"/>
      <c r="BT23" s="101"/>
      <c r="BU23" s="101"/>
      <c r="BV23" s="101"/>
      <c r="BW23" s="101"/>
      <c r="BX23" s="101"/>
      <c r="BY23" s="101"/>
      <c r="BZ23" s="101"/>
      <c r="CA23" s="101"/>
      <c r="CB23" s="101"/>
      <c r="CC23" s="101"/>
      <c r="CD23" s="101"/>
      <c r="CE23" s="101"/>
      <c r="CF23" s="101"/>
      <c r="CG23" s="133"/>
      <c r="CH23" s="133"/>
      <c r="CI23" s="133"/>
      <c r="CJ23" s="133"/>
      <c r="CK23" s="133"/>
    </row>
    <row r="24" spans="3:89" x14ac:dyDescent="0.2">
      <c r="C24" s="337" t="s">
        <v>75</v>
      </c>
      <c r="D24" s="337"/>
      <c r="E24" s="192">
        <f t="shared" ref="E24:L24" si="26">3*20.3/(4.5*2+E9)</f>
        <v>6.1932203389830507</v>
      </c>
      <c r="F24" s="192">
        <f t="shared" si="26"/>
        <v>6.0172910662824215</v>
      </c>
      <c r="G24" s="192">
        <f t="shared" si="26"/>
        <v>5.8510808646917543</v>
      </c>
      <c r="H24" s="192">
        <f t="shared" si="26"/>
        <v>5.6938059992208814</v>
      </c>
      <c r="I24" s="192">
        <f t="shared" si="26"/>
        <v>5.5447647951441574</v>
      </c>
      <c r="J24" s="192">
        <f t="shared" si="26"/>
        <v>5.4033271719038822</v>
      </c>
      <c r="K24" s="192">
        <f t="shared" si="26"/>
        <v>5.2689257390050477</v>
      </c>
      <c r="L24" s="192">
        <f t="shared" si="26"/>
        <v>5.1410481885332402</v>
      </c>
      <c r="M24" s="38">
        <f>3*20.3/(4.5*2+M9)</f>
        <v>5.0192307692307701</v>
      </c>
      <c r="N24" s="88">
        <f t="shared" ref="N24:AB24" si="27">3*20.3/(4.5*2+N9)</f>
        <v>4.7921311475409842</v>
      </c>
      <c r="O24" s="88">
        <f t="shared" si="27"/>
        <v>4.5846925972396493</v>
      </c>
      <c r="P24" s="88">
        <f t="shared" si="27"/>
        <v>4.3944678292242942</v>
      </c>
      <c r="Q24" s="88">
        <f t="shared" si="27"/>
        <v>4.2193995381062361</v>
      </c>
      <c r="R24" s="88">
        <f t="shared" si="27"/>
        <v>3.9080213903743322</v>
      </c>
      <c r="S24" s="88">
        <f t="shared" si="27"/>
        <v>3.6394422310756975</v>
      </c>
      <c r="T24" s="88">
        <f t="shared" si="27"/>
        <v>3.4054054054054057</v>
      </c>
      <c r="U24" s="88">
        <f t="shared" si="27"/>
        <v>3.1996497373029777</v>
      </c>
      <c r="V24" s="88">
        <f t="shared" si="27"/>
        <v>3.0173410404624281</v>
      </c>
      <c r="W24" s="88">
        <f t="shared" si="27"/>
        <v>2.8546874999999998</v>
      </c>
      <c r="X24" s="88">
        <f t="shared" si="27"/>
        <v>2.708673091178651</v>
      </c>
      <c r="Y24" s="88">
        <f t="shared" si="27"/>
        <v>2.5768688293370947</v>
      </c>
      <c r="Z24" s="88">
        <f t="shared" si="27"/>
        <v>2.4572965702757235</v>
      </c>
      <c r="AA24" s="88">
        <f t="shared" si="27"/>
        <v>2.3483290488431883</v>
      </c>
      <c r="AB24" s="88">
        <f t="shared" si="27"/>
        <v>2.2486153846153849</v>
      </c>
      <c r="AC24" s="136">
        <f>3*20.3/(4.5*2+AC9)</f>
        <v>2.1570247933884303</v>
      </c>
      <c r="AD24" s="136">
        <f>3*20.3/(4.5*2+AD9)</f>
        <v>2.0726035167328423</v>
      </c>
      <c r="AE24" s="136">
        <f>3*20.3/(4.5*2+AE9)</f>
        <v>1.9945414847161576</v>
      </c>
      <c r="AF24" s="136">
        <f>3*20.3/(4.5*2+AF9)</f>
        <v>1.9221462388216732</v>
      </c>
      <c r="AG24" s="136">
        <f>3*20.3/(4.5*2+AG9)</f>
        <v>1.8548223350253812</v>
      </c>
      <c r="AH24" s="54"/>
      <c r="AI24" s="54"/>
      <c r="AJ24" s="54"/>
      <c r="AK24" s="54"/>
      <c r="AM24" s="338"/>
      <c r="AN24" s="338"/>
      <c r="AO24" s="106"/>
      <c r="AP24" s="106"/>
      <c r="AQ24" s="106"/>
      <c r="AR24" s="106"/>
      <c r="AS24" s="106"/>
      <c r="AT24" s="106"/>
      <c r="AU24" s="106"/>
      <c r="AV24" s="106"/>
      <c r="AW24" s="106"/>
      <c r="AX24" s="106"/>
      <c r="AY24" s="106"/>
      <c r="AZ24" s="106"/>
      <c r="BA24" s="106"/>
      <c r="BB24" s="106"/>
      <c r="BC24" s="106"/>
      <c r="BD24" s="106"/>
      <c r="BE24" s="137"/>
      <c r="BF24" s="137"/>
      <c r="BG24" s="137"/>
      <c r="BH24" s="137"/>
      <c r="BI24" s="137"/>
      <c r="BJ24" s="102"/>
      <c r="BK24" s="102"/>
      <c r="BL24" s="102"/>
      <c r="BM24" s="102"/>
      <c r="BN24" s="102"/>
      <c r="BO24" s="338"/>
      <c r="BP24" s="338"/>
      <c r="BQ24" s="106"/>
      <c r="BR24" s="106"/>
      <c r="BS24" s="106"/>
      <c r="BT24" s="106"/>
      <c r="BU24" s="106"/>
      <c r="BV24" s="106"/>
      <c r="BW24" s="106"/>
      <c r="BX24" s="106"/>
      <c r="BY24" s="106"/>
      <c r="BZ24" s="106"/>
      <c r="CA24" s="106"/>
      <c r="CB24" s="106"/>
      <c r="CC24" s="106"/>
      <c r="CD24" s="106"/>
      <c r="CE24" s="106"/>
      <c r="CF24" s="106"/>
      <c r="CG24" s="137"/>
      <c r="CH24" s="137"/>
      <c r="CI24" s="137"/>
      <c r="CJ24" s="137"/>
      <c r="CK24" s="137"/>
    </row>
    <row r="25" spans="3:89" s="7" customFormat="1" x14ac:dyDescent="0.2">
      <c r="C25" s="335" t="s">
        <v>107</v>
      </c>
      <c r="D25" s="299"/>
      <c r="E25" s="54">
        <f t="shared" ref="E25:L25" si="28">29/E9</f>
        <v>34.799999999999997</v>
      </c>
      <c r="F25" s="54">
        <f t="shared" si="28"/>
        <v>25.87360594795539</v>
      </c>
      <c r="G25" s="54">
        <f t="shared" si="28"/>
        <v>20.591715976331361</v>
      </c>
      <c r="H25" s="54">
        <f t="shared" si="28"/>
        <v>17.100737100737103</v>
      </c>
      <c r="I25" s="54">
        <f t="shared" si="28"/>
        <v>14.621848739495798</v>
      </c>
      <c r="J25" s="54">
        <f t="shared" si="28"/>
        <v>12.770642201834862</v>
      </c>
      <c r="K25" s="54">
        <f t="shared" si="28"/>
        <v>11.335504885993487</v>
      </c>
      <c r="L25" s="54">
        <f t="shared" si="28"/>
        <v>10.190336749633968</v>
      </c>
      <c r="M25" s="54">
        <f>29/M9</f>
        <v>9.2553191489361701</v>
      </c>
      <c r="N25" s="54">
        <f t="shared" ref="N25:AB25" si="29">29/N9</f>
        <v>7.8202247191011232</v>
      </c>
      <c r="O25" s="54">
        <f t="shared" si="29"/>
        <v>6.7704280155642023</v>
      </c>
      <c r="P25" s="54">
        <f t="shared" si="29"/>
        <v>5.9691252144082343</v>
      </c>
      <c r="Q25" s="54">
        <f t="shared" si="29"/>
        <v>5.3374233128834359</v>
      </c>
      <c r="R25" s="54">
        <f t="shared" si="29"/>
        <v>4.4050632911392409</v>
      </c>
      <c r="S25" s="54">
        <f t="shared" si="29"/>
        <v>3.7500000000000004</v>
      </c>
      <c r="T25" s="54">
        <f t="shared" si="29"/>
        <v>3.2645403377110696</v>
      </c>
      <c r="U25" s="54">
        <f t="shared" si="29"/>
        <v>2.8903654485049834</v>
      </c>
      <c r="V25" s="54">
        <f t="shared" si="29"/>
        <v>2.593144560357675</v>
      </c>
      <c r="W25" s="54">
        <f t="shared" si="29"/>
        <v>2.3513513513513513</v>
      </c>
      <c r="X25" s="54">
        <f t="shared" si="29"/>
        <v>2.1508034610630409</v>
      </c>
      <c r="Y25" s="54">
        <f t="shared" si="29"/>
        <v>1.9817767653758542</v>
      </c>
      <c r="Z25" s="54">
        <f t="shared" si="29"/>
        <v>1.8373812038014783</v>
      </c>
      <c r="AA25" s="54">
        <f t="shared" si="29"/>
        <v>1.7125984251968507</v>
      </c>
      <c r="AB25" s="54">
        <f t="shared" si="29"/>
        <v>1.6036866359447006</v>
      </c>
      <c r="AC25" s="54">
        <f>29/AC9</f>
        <v>1.5077989601386483</v>
      </c>
      <c r="AD25" s="54">
        <f>29/AD9</f>
        <v>1.422730989370401</v>
      </c>
      <c r="AE25" s="54">
        <f>29/AE9</f>
        <v>1.3467492260061922</v>
      </c>
      <c r="AF25" s="54">
        <f>29/AF9</f>
        <v>1.2784717119764881</v>
      </c>
      <c r="AG25" s="54">
        <f>29/AG9</f>
        <v>1.2167832167832169</v>
      </c>
      <c r="AH25" s="54"/>
      <c r="AI25" s="54"/>
      <c r="AJ25" s="54"/>
      <c r="AK25" s="54"/>
      <c r="AM25" s="106"/>
      <c r="AN25" s="106"/>
      <c r="AO25" s="106"/>
      <c r="AP25" s="106"/>
      <c r="AQ25" s="106"/>
      <c r="AR25" s="106"/>
      <c r="AS25" s="106"/>
      <c r="AT25" s="106"/>
      <c r="AU25" s="106"/>
      <c r="AV25" s="106"/>
      <c r="AW25" s="106"/>
      <c r="AX25" s="106"/>
      <c r="AY25" s="106"/>
      <c r="AZ25" s="106"/>
      <c r="BA25" s="106"/>
      <c r="BB25" s="106"/>
      <c r="BC25" s="106"/>
      <c r="BD25" s="106"/>
      <c r="BE25" s="137"/>
      <c r="BF25" s="137"/>
      <c r="BG25" s="137"/>
      <c r="BH25" s="137"/>
      <c r="BI25" s="137"/>
      <c r="BJ25" s="102"/>
      <c r="BK25" s="102"/>
      <c r="BL25" s="102"/>
      <c r="BM25" s="102"/>
      <c r="BN25" s="102"/>
      <c r="BO25" s="106"/>
      <c r="BP25" s="106"/>
      <c r="BQ25" s="106"/>
      <c r="BR25" s="106"/>
      <c r="BS25" s="106"/>
      <c r="BT25" s="106"/>
      <c r="BU25" s="106"/>
      <c r="BV25" s="106"/>
      <c r="BW25" s="106"/>
      <c r="BX25" s="106"/>
      <c r="BY25" s="106"/>
      <c r="BZ25" s="106"/>
      <c r="CA25" s="106"/>
      <c r="CB25" s="106"/>
      <c r="CC25" s="106"/>
      <c r="CD25" s="106"/>
      <c r="CE25" s="106"/>
      <c r="CF25" s="106"/>
      <c r="CG25" s="137"/>
      <c r="CH25" s="137"/>
      <c r="CI25" s="137"/>
      <c r="CJ25" s="137"/>
      <c r="CK25" s="137"/>
    </row>
    <row r="26" spans="3:89" x14ac:dyDescent="0.2">
      <c r="C26" s="294" t="s">
        <v>93</v>
      </c>
      <c r="D26" s="294"/>
      <c r="E26" s="187">
        <f t="shared" ref="E26:L26" si="30">4*29/(3*4.5+E9)</f>
        <v>8.0930232558139537</v>
      </c>
      <c r="F26" s="187">
        <f t="shared" si="30"/>
        <v>7.9338842975206614</v>
      </c>
      <c r="G26" s="187">
        <f t="shared" si="30"/>
        <v>7.7808831749580776</v>
      </c>
      <c r="H26" s="187">
        <f t="shared" si="30"/>
        <v>7.63367151083082</v>
      </c>
      <c r="I26" s="187">
        <f t="shared" si="30"/>
        <v>7.4919268030139934</v>
      </c>
      <c r="J26" s="187">
        <f t="shared" si="30"/>
        <v>7.3553500660501978</v>
      </c>
      <c r="K26" s="187">
        <f t="shared" si="30"/>
        <v>7.2236637259989624</v>
      </c>
      <c r="L26" s="187">
        <f t="shared" si="30"/>
        <v>7.0966097374458332</v>
      </c>
      <c r="M26" s="15">
        <f>4*29/(3*4.5+M9)</f>
        <v>6.973947895791583</v>
      </c>
      <c r="N26" s="76">
        <f t="shared" ref="N26:AB26" si="31">4*29/(3*4.5+N9)</f>
        <v>6.7409200968523004</v>
      </c>
      <c r="O26" s="76">
        <f t="shared" si="31"/>
        <v>6.522961574507967</v>
      </c>
      <c r="P26" s="76">
        <f t="shared" si="31"/>
        <v>6.3186563776668176</v>
      </c>
      <c r="Q26" s="76">
        <f t="shared" si="31"/>
        <v>6.126760563380282</v>
      </c>
      <c r="R26" s="76">
        <f t="shared" si="31"/>
        <v>5.7759336099585061</v>
      </c>
      <c r="S26" s="76">
        <f t="shared" si="31"/>
        <v>5.4631083202511768</v>
      </c>
      <c r="T26" s="76">
        <f t="shared" si="31"/>
        <v>5.1824274013402833</v>
      </c>
      <c r="U26" s="76">
        <f t="shared" si="31"/>
        <v>4.9291784702549579</v>
      </c>
      <c r="V26" s="76">
        <f t="shared" si="31"/>
        <v>4.6995273463875762</v>
      </c>
      <c r="W26" s="76">
        <f t="shared" si="31"/>
        <v>4.4903225806451612</v>
      </c>
      <c r="X26" s="76">
        <f t="shared" si="31"/>
        <v>4.2989499691167383</v>
      </c>
      <c r="Y26" s="76">
        <f t="shared" si="31"/>
        <v>4.1232227488151656</v>
      </c>
      <c r="Z26" s="76">
        <f t="shared" si="31"/>
        <v>3.9612976664769497</v>
      </c>
      <c r="AA26" s="76">
        <f t="shared" si="31"/>
        <v>3.811610076670318</v>
      </c>
      <c r="AB26" s="76">
        <f t="shared" si="31"/>
        <v>3.6728232189973617</v>
      </c>
      <c r="AC26" s="129">
        <f>4*29/(3*4.5+AC9)</f>
        <v>3.5437881873727086</v>
      </c>
      <c r="AD26" s="129">
        <f>4*29/(3*4.5+AD9)</f>
        <v>3.423512051155928</v>
      </c>
      <c r="AE26" s="129">
        <f>4*29/(3*4.5+AE9)</f>
        <v>3.3111322549952429</v>
      </c>
      <c r="AF26" s="129">
        <f>4*29/(3*4.5+AF9)</f>
        <v>3.2058959005066794</v>
      </c>
      <c r="AG26" s="129">
        <f>4*29/(3*4.5+AG9)</f>
        <v>3.1071428571428577</v>
      </c>
      <c r="AH26" s="4"/>
      <c r="AI26" s="4"/>
      <c r="AJ26" s="4"/>
      <c r="AK26" s="4"/>
      <c r="AM26" s="327"/>
      <c r="AN26" s="327"/>
      <c r="AO26" s="101"/>
      <c r="AP26" s="101"/>
      <c r="AQ26" s="101"/>
      <c r="AR26" s="101"/>
      <c r="AS26" s="101"/>
      <c r="AT26" s="101"/>
      <c r="AU26" s="101"/>
      <c r="AV26" s="101"/>
      <c r="AW26" s="101"/>
      <c r="AX26" s="101"/>
      <c r="AY26" s="101"/>
      <c r="AZ26" s="101"/>
      <c r="BA26" s="101"/>
      <c r="BB26" s="101"/>
      <c r="BC26" s="101"/>
      <c r="BD26" s="101"/>
      <c r="BE26" s="133"/>
      <c r="BF26" s="133"/>
      <c r="BG26" s="133"/>
      <c r="BH26" s="133"/>
      <c r="BI26" s="133"/>
      <c r="BJ26" s="102"/>
      <c r="BK26" s="102"/>
      <c r="BL26" s="102"/>
      <c r="BM26" s="102"/>
      <c r="BN26" s="102"/>
      <c r="BO26" s="327"/>
      <c r="BP26" s="327"/>
      <c r="BQ26" s="101"/>
      <c r="BR26" s="101"/>
      <c r="BS26" s="101"/>
      <c r="BT26" s="101"/>
      <c r="BU26" s="101"/>
      <c r="BV26" s="101"/>
      <c r="BW26" s="101"/>
      <c r="BX26" s="101"/>
      <c r="BY26" s="101"/>
      <c r="BZ26" s="101"/>
      <c r="CA26" s="101"/>
      <c r="CB26" s="101"/>
      <c r="CC26" s="101"/>
      <c r="CD26" s="101"/>
      <c r="CE26" s="101"/>
      <c r="CF26" s="101"/>
      <c r="CG26" s="133"/>
      <c r="CH26" s="133"/>
      <c r="CI26" s="133"/>
      <c r="CJ26" s="133"/>
      <c r="CK26" s="133"/>
    </row>
    <row r="27" spans="3:89" x14ac:dyDescent="0.2">
      <c r="C27" s="295" t="s">
        <v>79</v>
      </c>
      <c r="D27" s="295"/>
      <c r="E27" s="39">
        <f t="shared" ref="E27:L27" si="32">2*60/(12+E9)</f>
        <v>9.3506493506493502</v>
      </c>
      <c r="F27" s="39">
        <f t="shared" si="32"/>
        <v>9.1457605589075897</v>
      </c>
      <c r="G27" s="39">
        <f t="shared" si="32"/>
        <v>8.9496581727781237</v>
      </c>
      <c r="H27" s="39">
        <f t="shared" si="32"/>
        <v>8.7617888652266505</v>
      </c>
      <c r="I27" s="39">
        <f t="shared" si="32"/>
        <v>8.5816448152562561</v>
      </c>
      <c r="J27" s="39">
        <f t="shared" si="32"/>
        <v>8.4087591240875916</v>
      </c>
      <c r="K27" s="39">
        <f t="shared" si="32"/>
        <v>8.24270177447052</v>
      </c>
      <c r="L27" s="39">
        <f t="shared" si="32"/>
        <v>8.0830760595004207</v>
      </c>
      <c r="M27" s="39">
        <f>2*60/(12+M9)</f>
        <v>7.929515418502203</v>
      </c>
      <c r="N27" s="39">
        <f t="shared" ref="N27:AB27" si="33">2*60/(12+N9)</f>
        <v>7.6392572944297079</v>
      </c>
      <c r="O27" s="39">
        <f t="shared" si="33"/>
        <v>7.3694984646878208</v>
      </c>
      <c r="P27" s="39">
        <f t="shared" si="33"/>
        <v>7.1181413741967372</v>
      </c>
      <c r="Q27" s="39">
        <f t="shared" si="33"/>
        <v>6.8833652007648185</v>
      </c>
      <c r="R27" s="39">
        <f t="shared" si="33"/>
        <v>6.4573991031390134</v>
      </c>
      <c r="S27" s="39">
        <f t="shared" si="33"/>
        <v>6.0810810810810807</v>
      </c>
      <c r="T27" s="39">
        <f t="shared" si="33"/>
        <v>5.7462090981644058</v>
      </c>
      <c r="U27" s="39">
        <f t="shared" si="33"/>
        <v>5.4462934947049932</v>
      </c>
      <c r="V27" s="39">
        <f t="shared" si="33"/>
        <v>5.1761322789360174</v>
      </c>
      <c r="W27" s="39">
        <f t="shared" si="33"/>
        <v>4.9315068493150678</v>
      </c>
      <c r="X27" s="39">
        <f t="shared" si="33"/>
        <v>4.7089601046435581</v>
      </c>
      <c r="Y27" s="39">
        <f t="shared" si="33"/>
        <v>4.5056320400500622</v>
      </c>
      <c r="Z27" s="39">
        <f t="shared" si="33"/>
        <v>4.3191361727654476</v>
      </c>
      <c r="AA27" s="39">
        <f t="shared" si="33"/>
        <v>4.1474654377880187</v>
      </c>
      <c r="AB27" s="39">
        <f t="shared" si="33"/>
        <v>3.9889196675900278</v>
      </c>
      <c r="AC27" s="39">
        <f>2*60/(12+AC9)</f>
        <v>3.8420490928495199</v>
      </c>
      <c r="AD27" s="39">
        <f>2*60/(12+AD9)</f>
        <v>3.7056098816263519</v>
      </c>
      <c r="AE27" s="39">
        <f>2*60/(12+AE9)</f>
        <v>3.5785288270377738</v>
      </c>
      <c r="AF27" s="39">
        <f>2*60/(12+AF9)</f>
        <v>3.4598750600672759</v>
      </c>
      <c r="AG27" s="39">
        <f>2*60/(12+AG9)</f>
        <v>3.3488372093023262</v>
      </c>
      <c r="AH27" s="31"/>
      <c r="AI27" s="31"/>
      <c r="AJ27" s="31"/>
      <c r="AK27" s="31"/>
      <c r="AM27" s="327"/>
      <c r="AN27" s="327"/>
      <c r="AO27" s="107"/>
      <c r="AP27" s="107"/>
      <c r="AQ27" s="107"/>
      <c r="AR27" s="107"/>
      <c r="AS27" s="107"/>
      <c r="AT27" s="107"/>
      <c r="AU27" s="107"/>
      <c r="AV27" s="107"/>
      <c r="AW27" s="107"/>
      <c r="AX27" s="107"/>
      <c r="AY27" s="107"/>
      <c r="AZ27" s="107"/>
      <c r="BA27" s="107"/>
      <c r="BB27" s="107"/>
      <c r="BC27" s="107"/>
      <c r="BD27" s="107"/>
      <c r="BE27" s="107"/>
      <c r="BF27" s="107"/>
      <c r="BG27" s="107"/>
      <c r="BH27" s="107"/>
      <c r="BI27" s="107"/>
      <c r="BJ27" s="102"/>
      <c r="BK27" s="102"/>
      <c r="BL27" s="102"/>
      <c r="BM27" s="102"/>
      <c r="BN27" s="102"/>
      <c r="BO27" s="327"/>
      <c r="BP27" s="327"/>
      <c r="BQ27" s="107"/>
      <c r="BR27" s="107"/>
      <c r="BS27" s="107"/>
      <c r="BT27" s="107"/>
      <c r="BU27" s="107"/>
      <c r="BV27" s="107"/>
      <c r="BW27" s="107"/>
      <c r="BX27" s="107"/>
      <c r="BY27" s="107"/>
      <c r="BZ27" s="107"/>
      <c r="CA27" s="107"/>
      <c r="CB27" s="107"/>
      <c r="CC27" s="107"/>
      <c r="CD27" s="107"/>
      <c r="CE27" s="107"/>
      <c r="CF27" s="107"/>
      <c r="CG27" s="107"/>
      <c r="CH27" s="107"/>
      <c r="CI27" s="107"/>
      <c r="CJ27" s="107"/>
      <c r="CK27" s="107"/>
    </row>
    <row r="28" spans="3:89" x14ac:dyDescent="0.2">
      <c r="C28" s="296" t="s">
        <v>91</v>
      </c>
      <c r="D28" s="296"/>
      <c r="E28" s="188">
        <f t="shared" ref="E28:L28" si="34">2*45/(4+E9)</f>
        <v>18.620689655172416</v>
      </c>
      <c r="F28" s="188">
        <f t="shared" si="34"/>
        <v>17.575264442636289</v>
      </c>
      <c r="G28" s="188">
        <f t="shared" si="34"/>
        <v>16.640986132511557</v>
      </c>
      <c r="H28" s="188">
        <f t="shared" si="34"/>
        <v>15.801024140453549</v>
      </c>
      <c r="I28" s="188">
        <f t="shared" si="34"/>
        <v>15.041782729805014</v>
      </c>
      <c r="J28" s="188">
        <f t="shared" si="34"/>
        <v>14.352159468438536</v>
      </c>
      <c r="K28" s="188">
        <f t="shared" si="34"/>
        <v>13.72299872935197</v>
      </c>
      <c r="L28" s="188">
        <f t="shared" si="34"/>
        <v>13.14668289713938</v>
      </c>
      <c r="M28" s="16">
        <f t="shared" ref="M28:AB28" si="35">2*45/(4+M9)</f>
        <v>12.616822429906543</v>
      </c>
      <c r="N28" s="78">
        <f t="shared" si="35"/>
        <v>11.675675675675675</v>
      </c>
      <c r="O28" s="78">
        <f t="shared" si="35"/>
        <v>10.865191146881289</v>
      </c>
      <c r="P28" s="78">
        <f t="shared" si="35"/>
        <v>10.159924741298214</v>
      </c>
      <c r="Q28" s="78">
        <f t="shared" si="35"/>
        <v>9.5406360424028271</v>
      </c>
      <c r="R28" s="78">
        <f t="shared" si="35"/>
        <v>8.5039370078740166</v>
      </c>
      <c r="S28" s="78">
        <f t="shared" si="35"/>
        <v>7.6704545454545459</v>
      </c>
      <c r="T28" s="78">
        <f t="shared" si="35"/>
        <v>6.9857697283311779</v>
      </c>
      <c r="U28" s="78">
        <f t="shared" si="35"/>
        <v>6.4133016627078385</v>
      </c>
      <c r="V28" s="78">
        <f t="shared" si="35"/>
        <v>5.9275521405049396</v>
      </c>
      <c r="W28" s="78">
        <f t="shared" si="35"/>
        <v>5.5102040816326525</v>
      </c>
      <c r="X28" s="78">
        <f t="shared" si="35"/>
        <v>5.1477597712106764</v>
      </c>
      <c r="Y28" s="78">
        <f t="shared" si="35"/>
        <v>4.8300536672629697</v>
      </c>
      <c r="Z28" s="78">
        <f t="shared" si="35"/>
        <v>4.5492839090143224</v>
      </c>
      <c r="AA28" s="78">
        <f t="shared" si="35"/>
        <v>4.2993630573248414</v>
      </c>
      <c r="AB28" s="78">
        <f t="shared" si="35"/>
        <v>4.0754716981132075</v>
      </c>
      <c r="AC28" s="131">
        <f>2*45/(4+AC9)</f>
        <v>3.8737446197991394</v>
      </c>
      <c r="AD28" s="131">
        <f>2*45/(4+AD9)</f>
        <v>3.6910457963089547</v>
      </c>
      <c r="AE28" s="131">
        <f>2*45/(4+AE9)</f>
        <v>3.524804177545692</v>
      </c>
      <c r="AF28" s="131">
        <f>2*45/(4+AF9)</f>
        <v>3.3728919425359156</v>
      </c>
      <c r="AG28" s="131">
        <f>2*45/(4+AG9)</f>
        <v>3.2335329341317367</v>
      </c>
      <c r="AH28" s="4"/>
      <c r="AI28" s="4"/>
      <c r="AJ28" s="4"/>
      <c r="AK28" s="4"/>
      <c r="AM28" s="327"/>
      <c r="AN28" s="327"/>
      <c r="AO28" s="101"/>
      <c r="AP28" s="101"/>
      <c r="AQ28" s="101"/>
      <c r="AR28" s="101"/>
      <c r="AS28" s="101"/>
      <c r="AT28" s="101"/>
      <c r="AU28" s="101"/>
      <c r="AV28" s="101"/>
      <c r="AW28" s="101"/>
      <c r="AX28" s="101"/>
      <c r="AY28" s="101"/>
      <c r="AZ28" s="101"/>
      <c r="BA28" s="101"/>
      <c r="BB28" s="101"/>
      <c r="BC28" s="101"/>
      <c r="BD28" s="101"/>
      <c r="BE28" s="133"/>
      <c r="BF28" s="133"/>
      <c r="BG28" s="133"/>
      <c r="BH28" s="133"/>
      <c r="BI28" s="133"/>
      <c r="BJ28" s="102"/>
      <c r="BK28" s="102"/>
      <c r="BL28" s="102"/>
      <c r="BM28" s="102"/>
      <c r="BN28" s="102"/>
      <c r="BO28" s="327"/>
      <c r="BP28" s="327"/>
      <c r="BQ28" s="101"/>
      <c r="BR28" s="101"/>
      <c r="BS28" s="101"/>
      <c r="BT28" s="101"/>
      <c r="BU28" s="101"/>
      <c r="BV28" s="101"/>
      <c r="BW28" s="101"/>
      <c r="BX28" s="101"/>
      <c r="BY28" s="101"/>
      <c r="BZ28" s="101"/>
      <c r="CA28" s="101"/>
      <c r="CB28" s="101"/>
      <c r="CC28" s="101"/>
      <c r="CD28" s="101"/>
      <c r="CE28" s="101"/>
      <c r="CF28" s="101"/>
      <c r="CG28" s="133"/>
      <c r="CH28" s="133"/>
      <c r="CI28" s="133"/>
      <c r="CJ28" s="133"/>
      <c r="CK28" s="133"/>
    </row>
    <row r="29" spans="3:89" x14ac:dyDescent="0.2">
      <c r="C29" s="334" t="s">
        <v>108</v>
      </c>
      <c r="D29" s="334"/>
      <c r="E29" s="193">
        <f t="shared" ref="E29:L29" si="36">45/E9</f>
        <v>54</v>
      </c>
      <c r="F29" s="193">
        <f t="shared" si="36"/>
        <v>40.14869888475836</v>
      </c>
      <c r="G29" s="193">
        <f t="shared" si="36"/>
        <v>31.952662721893493</v>
      </c>
      <c r="H29" s="193">
        <f t="shared" si="36"/>
        <v>26.535626535626538</v>
      </c>
      <c r="I29" s="193">
        <f t="shared" si="36"/>
        <v>22.689075630252098</v>
      </c>
      <c r="J29" s="193">
        <f t="shared" si="36"/>
        <v>19.816513761467888</v>
      </c>
      <c r="K29" s="193">
        <f t="shared" si="36"/>
        <v>17.589576547231271</v>
      </c>
      <c r="L29" s="193">
        <f t="shared" si="36"/>
        <v>15.812591508052709</v>
      </c>
      <c r="M29" s="17">
        <f>45/M9</f>
        <v>14.361702127659575</v>
      </c>
      <c r="N29" s="79">
        <f t="shared" ref="N29:AB29" si="37">45/N9</f>
        <v>12.134831460674157</v>
      </c>
      <c r="O29" s="79">
        <f t="shared" si="37"/>
        <v>10.505836575875486</v>
      </c>
      <c r="P29" s="79">
        <f t="shared" si="37"/>
        <v>9.2624356775300196</v>
      </c>
      <c r="Q29" s="79">
        <f t="shared" si="37"/>
        <v>8.2822085889570563</v>
      </c>
      <c r="R29" s="79">
        <f t="shared" si="37"/>
        <v>6.8354430379746836</v>
      </c>
      <c r="S29" s="79">
        <f t="shared" si="37"/>
        <v>5.8189655172413799</v>
      </c>
      <c r="T29" s="79">
        <f t="shared" si="37"/>
        <v>5.0656660412757972</v>
      </c>
      <c r="U29" s="79">
        <f t="shared" si="37"/>
        <v>4.485049833887043</v>
      </c>
      <c r="V29" s="79">
        <f t="shared" si="37"/>
        <v>4.0238450074515644</v>
      </c>
      <c r="W29" s="79">
        <f t="shared" si="37"/>
        <v>3.6486486486486487</v>
      </c>
      <c r="X29" s="79">
        <f t="shared" si="37"/>
        <v>3.3374536464771323</v>
      </c>
      <c r="Y29" s="79">
        <f t="shared" si="37"/>
        <v>3.0751708428246016</v>
      </c>
      <c r="Z29" s="79">
        <f t="shared" si="37"/>
        <v>2.8511087645195352</v>
      </c>
      <c r="AA29" s="79">
        <f t="shared" si="37"/>
        <v>2.6574803149606305</v>
      </c>
      <c r="AB29" s="79">
        <f t="shared" si="37"/>
        <v>2.4884792626728114</v>
      </c>
      <c r="AC29" s="139">
        <f>45/AC9</f>
        <v>2.3396880415944543</v>
      </c>
      <c r="AD29" s="139">
        <f>45/AD9</f>
        <v>2.2076860179885531</v>
      </c>
      <c r="AE29" s="139">
        <f>45/AE9</f>
        <v>2.0897832817337463</v>
      </c>
      <c r="AF29" s="139">
        <f>45/AF9</f>
        <v>1.9838354151359296</v>
      </c>
      <c r="AG29" s="139">
        <f>45/AG9</f>
        <v>1.8881118881118881</v>
      </c>
      <c r="AH29" s="4"/>
      <c r="AI29" s="4"/>
      <c r="AJ29" s="4"/>
      <c r="AK29" s="4"/>
      <c r="AM29" s="327"/>
      <c r="AN29" s="327"/>
      <c r="AO29" s="101"/>
      <c r="AP29" s="101"/>
      <c r="AQ29" s="101"/>
      <c r="AR29" s="101"/>
      <c r="AS29" s="101"/>
      <c r="AT29" s="101"/>
      <c r="AU29" s="101"/>
      <c r="AV29" s="101"/>
      <c r="AW29" s="101"/>
      <c r="AX29" s="101"/>
      <c r="AY29" s="101"/>
      <c r="AZ29" s="101"/>
      <c r="BA29" s="101"/>
      <c r="BB29" s="101"/>
      <c r="BC29" s="101"/>
      <c r="BD29" s="101"/>
      <c r="BE29" s="133"/>
      <c r="BF29" s="133"/>
      <c r="BG29" s="133"/>
      <c r="BH29" s="133"/>
      <c r="BI29" s="133"/>
      <c r="BJ29" s="102"/>
      <c r="BK29" s="102"/>
      <c r="BL29" s="102"/>
      <c r="BM29" s="102"/>
      <c r="BN29" s="102"/>
      <c r="BO29" s="327"/>
      <c r="BP29" s="327"/>
      <c r="BQ29" s="101"/>
      <c r="BR29" s="101"/>
      <c r="BS29" s="101"/>
      <c r="BT29" s="101"/>
      <c r="BU29" s="101"/>
      <c r="BV29" s="101"/>
      <c r="BW29" s="101"/>
      <c r="BX29" s="101"/>
      <c r="BY29" s="101"/>
      <c r="BZ29" s="101"/>
      <c r="CA29" s="101"/>
      <c r="CB29" s="101"/>
      <c r="CC29" s="101"/>
      <c r="CD29" s="101"/>
      <c r="CE29" s="101"/>
      <c r="CF29" s="101"/>
      <c r="CG29" s="133"/>
      <c r="CH29" s="133"/>
      <c r="CI29" s="133"/>
      <c r="CJ29" s="133"/>
      <c r="CK29" s="133"/>
    </row>
    <row r="30" spans="3:89" x14ac:dyDescent="0.2">
      <c r="C30" s="328" t="s">
        <v>80</v>
      </c>
      <c r="D30" s="328"/>
      <c r="E30" s="194">
        <f t="shared" ref="E30:L30" si="38">3*33/(2*4+E9)</f>
        <v>11.20754716981132</v>
      </c>
      <c r="F30" s="194">
        <f t="shared" si="38"/>
        <v>10.854271356783919</v>
      </c>
      <c r="G30" s="194">
        <f t="shared" si="38"/>
        <v>10.522586359610274</v>
      </c>
      <c r="H30" s="194">
        <f t="shared" si="38"/>
        <v>10.210571551353675</v>
      </c>
      <c r="I30" s="194">
        <f t="shared" si="38"/>
        <v>9.9165275459098492</v>
      </c>
      <c r="J30" s="194">
        <f t="shared" si="38"/>
        <v>9.6389452332657193</v>
      </c>
      <c r="K30" s="194">
        <f t="shared" si="38"/>
        <v>9.3764798737174431</v>
      </c>
      <c r="L30" s="194">
        <f t="shared" si="38"/>
        <v>9.1279293123319256</v>
      </c>
      <c r="M30" s="18">
        <f t="shared" ref="M30:AB30" si="39">3*33/(2*4+M9)</f>
        <v>8.8922155688622766</v>
      </c>
      <c r="N30" s="80">
        <f t="shared" si="39"/>
        <v>8.4555160142348758</v>
      </c>
      <c r="O30" s="80">
        <f t="shared" si="39"/>
        <v>8.0597014925373127</v>
      </c>
      <c r="P30" s="80">
        <f t="shared" si="39"/>
        <v>7.6992871030460144</v>
      </c>
      <c r="Q30" s="80">
        <f t="shared" si="39"/>
        <v>7.3697270471464016</v>
      </c>
      <c r="R30" s="80">
        <f t="shared" si="39"/>
        <v>6.7885714285714291</v>
      </c>
      <c r="S30" s="80">
        <f t="shared" si="39"/>
        <v>6.2923728813559325</v>
      </c>
      <c r="T30" s="80">
        <f t="shared" si="39"/>
        <v>5.8637709772951627</v>
      </c>
      <c r="U30" s="80">
        <f t="shared" si="39"/>
        <v>5.4898336414048066</v>
      </c>
      <c r="V30" s="80">
        <f t="shared" si="39"/>
        <v>5.1607298001737618</v>
      </c>
      <c r="W30" s="80">
        <f t="shared" si="39"/>
        <v>4.8688524590163933</v>
      </c>
      <c r="X30" s="80">
        <f t="shared" si="39"/>
        <v>4.6082234290147399</v>
      </c>
      <c r="Y30" s="80">
        <f t="shared" si="39"/>
        <v>4.3740795287187044</v>
      </c>
      <c r="Z30" s="80">
        <f t="shared" si="39"/>
        <v>4.1625788367203924</v>
      </c>
      <c r="AA30" s="80">
        <f t="shared" si="39"/>
        <v>3.9705882352941182</v>
      </c>
      <c r="AB30" s="80">
        <f t="shared" si="39"/>
        <v>3.7955271565495208</v>
      </c>
      <c r="AC30" s="140">
        <f>3*33/(2*4+AC9)</f>
        <v>3.6352509179926562</v>
      </c>
      <c r="AD30" s="140">
        <f>3*33/(2*4+AD9)</f>
        <v>3.4879624192601297</v>
      </c>
      <c r="AE30" s="140">
        <f>3*33/(2*4+AE9)</f>
        <v>3.3521444695259595</v>
      </c>
      <c r="AF30" s="140">
        <f>3*33/(2*4+AF9)</f>
        <v>3.2265073329712117</v>
      </c>
      <c r="AG30" s="140">
        <f>3*33/(2*4+AG9)</f>
        <v>3.1099476439790577</v>
      </c>
      <c r="AH30" s="4"/>
      <c r="AI30" s="4"/>
      <c r="AJ30" s="4"/>
      <c r="AK30" s="4"/>
      <c r="AM30" s="327"/>
      <c r="AN30" s="327"/>
      <c r="AO30" s="101"/>
      <c r="AP30" s="101"/>
      <c r="AQ30" s="101"/>
      <c r="AR30" s="101"/>
      <c r="AS30" s="101"/>
      <c r="AT30" s="101"/>
      <c r="AU30" s="101"/>
      <c r="AV30" s="101"/>
      <c r="AW30" s="101"/>
      <c r="AX30" s="101"/>
      <c r="AY30" s="101"/>
      <c r="AZ30" s="101"/>
      <c r="BA30" s="101"/>
      <c r="BB30" s="101"/>
      <c r="BC30" s="101"/>
      <c r="BD30" s="101"/>
      <c r="BE30" s="133"/>
      <c r="BF30" s="133"/>
      <c r="BG30" s="133"/>
      <c r="BH30" s="133"/>
      <c r="BI30" s="133"/>
      <c r="BJ30" s="102"/>
      <c r="BK30" s="102"/>
      <c r="BL30" s="102"/>
      <c r="BM30" s="102"/>
      <c r="BN30" s="102"/>
      <c r="BO30" s="327"/>
      <c r="BP30" s="327"/>
      <c r="BQ30" s="101"/>
      <c r="BR30" s="101"/>
      <c r="BS30" s="101"/>
      <c r="BT30" s="101"/>
      <c r="BU30" s="101"/>
      <c r="BV30" s="101"/>
      <c r="BW30" s="101"/>
      <c r="BX30" s="101"/>
      <c r="BY30" s="101"/>
      <c r="BZ30" s="101"/>
      <c r="CA30" s="101"/>
      <c r="CB30" s="101"/>
      <c r="CC30" s="101"/>
      <c r="CD30" s="101"/>
      <c r="CE30" s="101"/>
      <c r="CF30" s="101"/>
      <c r="CG30" s="133"/>
      <c r="CH30" s="133"/>
      <c r="CI30" s="133"/>
      <c r="CJ30" s="133"/>
      <c r="CK30" s="133"/>
    </row>
    <row r="31" spans="3:89" x14ac:dyDescent="0.2">
      <c r="C31" s="329" t="s">
        <v>106</v>
      </c>
      <c r="D31" s="329"/>
      <c r="E31" s="29">
        <f t="shared" ref="E31:L31" si="40">33/E9</f>
        <v>39.6</v>
      </c>
      <c r="F31" s="29">
        <f t="shared" si="40"/>
        <v>29.442379182156134</v>
      </c>
      <c r="G31" s="29">
        <f t="shared" si="40"/>
        <v>23.431952662721894</v>
      </c>
      <c r="H31" s="29">
        <f t="shared" si="40"/>
        <v>19.45945945945946</v>
      </c>
      <c r="I31" s="29">
        <f t="shared" si="40"/>
        <v>16.638655462184872</v>
      </c>
      <c r="J31" s="29">
        <f t="shared" si="40"/>
        <v>14.532110091743119</v>
      </c>
      <c r="K31" s="29">
        <f t="shared" si="40"/>
        <v>12.899022801302932</v>
      </c>
      <c r="L31" s="29">
        <f t="shared" si="40"/>
        <v>11.595900439238653</v>
      </c>
      <c r="M31" s="19">
        <f>33/M9</f>
        <v>10.531914893617021</v>
      </c>
      <c r="N31" s="29">
        <f t="shared" ref="N31:AB31" si="41">33/N9</f>
        <v>8.8988764044943824</v>
      </c>
      <c r="O31" s="29">
        <f t="shared" si="41"/>
        <v>7.7042801556420235</v>
      </c>
      <c r="P31" s="29">
        <f t="shared" si="41"/>
        <v>6.7924528301886804</v>
      </c>
      <c r="Q31" s="29">
        <f t="shared" si="41"/>
        <v>6.073619631901841</v>
      </c>
      <c r="R31" s="29">
        <f t="shared" si="41"/>
        <v>5.0126582278481013</v>
      </c>
      <c r="S31" s="29">
        <f t="shared" si="41"/>
        <v>4.2672413793103452</v>
      </c>
      <c r="T31" s="29">
        <f t="shared" si="41"/>
        <v>3.7148217636022518</v>
      </c>
      <c r="U31" s="29">
        <f t="shared" si="41"/>
        <v>3.2890365448504983</v>
      </c>
      <c r="V31" s="29">
        <f t="shared" si="41"/>
        <v>2.9508196721311473</v>
      </c>
      <c r="W31" s="29">
        <f t="shared" si="41"/>
        <v>2.6756756756756754</v>
      </c>
      <c r="X31" s="29">
        <f t="shared" si="41"/>
        <v>2.4474660074165637</v>
      </c>
      <c r="Y31" s="29">
        <f t="shared" si="41"/>
        <v>2.2551252847380412</v>
      </c>
      <c r="Z31" s="29">
        <f t="shared" si="41"/>
        <v>2.0908130939809926</v>
      </c>
      <c r="AA31" s="29">
        <f t="shared" si="41"/>
        <v>1.9488188976377956</v>
      </c>
      <c r="AB31" s="29">
        <f t="shared" si="41"/>
        <v>1.8248847926267282</v>
      </c>
      <c r="AC31" s="29">
        <f>33/AC9</f>
        <v>1.7157712305025998</v>
      </c>
      <c r="AD31" s="29">
        <f>33/AD9</f>
        <v>1.6189697465249391</v>
      </c>
      <c r="AE31" s="29">
        <f>33/AE9</f>
        <v>1.5325077399380806</v>
      </c>
      <c r="AF31" s="29">
        <f>33/AF9</f>
        <v>1.4548126377663484</v>
      </c>
      <c r="AG31" s="29">
        <f>33/AG9</f>
        <v>1.3846153846153846</v>
      </c>
      <c r="AH31" s="4"/>
      <c r="AI31" s="4"/>
      <c r="AJ31" s="4"/>
      <c r="AK31" s="4"/>
      <c r="AM31" s="313"/>
      <c r="AN31" s="313"/>
      <c r="AO31" s="101"/>
      <c r="AP31" s="101"/>
      <c r="AQ31" s="101"/>
      <c r="AR31" s="101"/>
      <c r="AS31" s="101"/>
      <c r="AT31" s="101"/>
      <c r="AU31" s="101"/>
      <c r="AV31" s="101"/>
      <c r="AW31" s="101"/>
      <c r="AX31" s="101"/>
      <c r="AY31" s="101"/>
      <c r="AZ31" s="101"/>
      <c r="BA31" s="101"/>
      <c r="BB31" s="101"/>
      <c r="BC31" s="101"/>
      <c r="BD31" s="101"/>
      <c r="BE31" s="133"/>
      <c r="BF31" s="133"/>
      <c r="BG31" s="133"/>
      <c r="BH31" s="133"/>
      <c r="BI31" s="133"/>
      <c r="BJ31" s="102"/>
      <c r="BK31" s="102"/>
      <c r="BL31" s="102"/>
      <c r="BM31" s="102"/>
      <c r="BN31" s="102"/>
      <c r="BO31" s="313"/>
      <c r="BP31" s="313"/>
      <c r="BQ31" s="101"/>
      <c r="BR31" s="101"/>
      <c r="BS31" s="101"/>
      <c r="BT31" s="101"/>
      <c r="BU31" s="101"/>
      <c r="BV31" s="101"/>
      <c r="BW31" s="101"/>
      <c r="BX31" s="101"/>
      <c r="BY31" s="101"/>
      <c r="BZ31" s="101"/>
      <c r="CA31" s="101"/>
      <c r="CB31" s="101"/>
      <c r="CC31" s="101"/>
      <c r="CD31" s="101"/>
      <c r="CE31" s="101"/>
      <c r="CF31" s="101"/>
      <c r="CG31" s="133"/>
      <c r="CH31" s="133"/>
      <c r="CI31" s="133"/>
      <c r="CJ31" s="133"/>
      <c r="CK31" s="133"/>
    </row>
    <row r="32" spans="3:89" x14ac:dyDescent="0.2">
      <c r="C32" s="330" t="s">
        <v>109</v>
      </c>
      <c r="D32" s="330"/>
      <c r="E32" s="42">
        <f t="shared" ref="E32:L32" si="42">28/E9</f>
        <v>33.6</v>
      </c>
      <c r="F32" s="42">
        <f t="shared" si="42"/>
        <v>24.981412639405203</v>
      </c>
      <c r="G32" s="42">
        <f t="shared" si="42"/>
        <v>19.88165680473373</v>
      </c>
      <c r="H32" s="42">
        <f t="shared" si="42"/>
        <v>16.511056511056513</v>
      </c>
      <c r="I32" s="42">
        <f t="shared" si="42"/>
        <v>14.117647058823529</v>
      </c>
      <c r="J32" s="42">
        <f t="shared" si="42"/>
        <v>12.330275229357797</v>
      </c>
      <c r="K32" s="42">
        <f t="shared" si="42"/>
        <v>10.944625407166125</v>
      </c>
      <c r="L32" s="42">
        <f t="shared" si="42"/>
        <v>9.8389458272327968</v>
      </c>
      <c r="M32" s="42">
        <f>28/M9</f>
        <v>8.9361702127659584</v>
      </c>
      <c r="N32" s="42">
        <f t="shared" ref="N32:AB32" si="43">28/N9</f>
        <v>7.5505617977528088</v>
      </c>
      <c r="O32" s="42">
        <f t="shared" si="43"/>
        <v>6.536964980544747</v>
      </c>
      <c r="P32" s="42">
        <f t="shared" si="43"/>
        <v>5.7632933104631228</v>
      </c>
      <c r="Q32" s="42">
        <f t="shared" si="43"/>
        <v>5.1533742331288348</v>
      </c>
      <c r="R32" s="42">
        <f t="shared" si="43"/>
        <v>4.2531645569620258</v>
      </c>
      <c r="S32" s="42">
        <f t="shared" si="43"/>
        <v>3.6206896551724141</v>
      </c>
      <c r="T32" s="42">
        <f t="shared" si="43"/>
        <v>3.151969981238274</v>
      </c>
      <c r="U32" s="42">
        <f t="shared" si="43"/>
        <v>2.7906976744186047</v>
      </c>
      <c r="V32" s="42">
        <f t="shared" si="43"/>
        <v>2.5037257824143069</v>
      </c>
      <c r="W32" s="42">
        <f t="shared" si="43"/>
        <v>2.2702702702702702</v>
      </c>
      <c r="X32" s="42">
        <f t="shared" si="43"/>
        <v>2.0766378244746604</v>
      </c>
      <c r="Y32" s="42">
        <f t="shared" si="43"/>
        <v>1.9134396355353076</v>
      </c>
      <c r="Z32" s="42">
        <f t="shared" si="43"/>
        <v>1.7740232312565998</v>
      </c>
      <c r="AA32" s="42">
        <f t="shared" si="43"/>
        <v>1.6535433070866146</v>
      </c>
      <c r="AB32" s="42">
        <f t="shared" si="43"/>
        <v>1.5483870967741937</v>
      </c>
      <c r="AC32" s="42">
        <f>28/AC9</f>
        <v>1.4558058925476605</v>
      </c>
      <c r="AD32" s="42">
        <f>28/AD9</f>
        <v>1.3736713000817664</v>
      </c>
      <c r="AE32" s="42">
        <f>28/AE9</f>
        <v>1.30030959752322</v>
      </c>
      <c r="AF32" s="42">
        <f>28/AF9</f>
        <v>1.234386480529023</v>
      </c>
      <c r="AG32" s="42">
        <f>28/AG9</f>
        <v>1.1748251748251748</v>
      </c>
      <c r="AH32" s="4"/>
      <c r="AI32" s="4"/>
      <c r="AJ32" s="4"/>
      <c r="AK32" s="4"/>
      <c r="AM32" s="313"/>
      <c r="AN32" s="313"/>
      <c r="AO32" s="101"/>
      <c r="AP32" s="101"/>
      <c r="AQ32" s="101"/>
      <c r="AR32" s="101"/>
      <c r="AS32" s="101"/>
      <c r="AT32" s="101"/>
      <c r="AU32" s="101"/>
      <c r="AV32" s="101"/>
      <c r="AW32" s="101"/>
      <c r="AX32" s="101"/>
      <c r="AY32" s="101"/>
      <c r="AZ32" s="101"/>
      <c r="BA32" s="101"/>
      <c r="BB32" s="101"/>
      <c r="BC32" s="101"/>
      <c r="BD32" s="101"/>
      <c r="BE32" s="133"/>
      <c r="BF32" s="133"/>
      <c r="BG32" s="133"/>
      <c r="BH32" s="133"/>
      <c r="BI32" s="133"/>
      <c r="BJ32" s="102"/>
      <c r="BK32" s="102"/>
      <c r="BL32" s="102"/>
      <c r="BM32" s="102"/>
      <c r="BN32" s="102"/>
      <c r="BO32" s="313"/>
      <c r="BP32" s="313"/>
      <c r="BQ32" s="101"/>
      <c r="BR32" s="101"/>
      <c r="BS32" s="101"/>
      <c r="BT32" s="101"/>
      <c r="BU32" s="101"/>
      <c r="BV32" s="101"/>
      <c r="BW32" s="101"/>
      <c r="BX32" s="101"/>
      <c r="BY32" s="101"/>
      <c r="BZ32" s="101"/>
      <c r="CA32" s="101"/>
      <c r="CB32" s="101"/>
      <c r="CC32" s="101"/>
      <c r="CD32" s="101"/>
      <c r="CE32" s="101"/>
      <c r="CF32" s="101"/>
      <c r="CG32" s="133"/>
      <c r="CH32" s="133"/>
      <c r="CI32" s="133"/>
      <c r="CJ32" s="133"/>
      <c r="CK32" s="133"/>
    </row>
    <row r="33" spans="3:89" x14ac:dyDescent="0.2">
      <c r="C33" s="331" t="s">
        <v>81</v>
      </c>
      <c r="D33" s="331"/>
      <c r="E33" s="36">
        <f t="shared" ref="E33:L33" si="44">4*28/(4*3+E9)</f>
        <v>8.7272727272727266</v>
      </c>
      <c r="F33" s="36">
        <f t="shared" si="44"/>
        <v>8.5360431883137498</v>
      </c>
      <c r="G33" s="36">
        <f t="shared" si="44"/>
        <v>8.3530142945929153</v>
      </c>
      <c r="H33" s="36">
        <f t="shared" si="44"/>
        <v>8.1776696075448747</v>
      </c>
      <c r="I33" s="36">
        <f t="shared" si="44"/>
        <v>8.0095351609058394</v>
      </c>
      <c r="J33" s="36">
        <f t="shared" si="44"/>
        <v>7.8481751824817518</v>
      </c>
      <c r="K33" s="36">
        <f t="shared" si="44"/>
        <v>7.6931883228391529</v>
      </c>
      <c r="L33" s="36">
        <f t="shared" si="44"/>
        <v>7.5442043222003932</v>
      </c>
      <c r="M33" s="36">
        <f t="shared" ref="M33:AB33" si="45">4*28/(4*3+M9)</f>
        <v>7.4008810572687231</v>
      </c>
      <c r="N33" s="36">
        <f t="shared" si="45"/>
        <v>7.1299734748010604</v>
      </c>
      <c r="O33" s="36">
        <f t="shared" si="45"/>
        <v>6.8781985670419656</v>
      </c>
      <c r="P33" s="36">
        <f t="shared" si="45"/>
        <v>6.6435986159169547</v>
      </c>
      <c r="Q33" s="36">
        <f t="shared" si="45"/>
        <v>6.4244741873804969</v>
      </c>
      <c r="R33" s="36">
        <f t="shared" si="45"/>
        <v>6.0269058295964131</v>
      </c>
      <c r="S33" s="36">
        <f t="shared" si="45"/>
        <v>5.6756756756756754</v>
      </c>
      <c r="T33" s="36">
        <f t="shared" si="45"/>
        <v>5.3631284916201123</v>
      </c>
      <c r="U33" s="36">
        <f t="shared" si="45"/>
        <v>5.0832072617246604</v>
      </c>
      <c r="V33" s="36">
        <f t="shared" si="45"/>
        <v>4.831056793673616</v>
      </c>
      <c r="W33" s="36">
        <f t="shared" si="45"/>
        <v>4.602739726027397</v>
      </c>
      <c r="X33" s="36">
        <f t="shared" si="45"/>
        <v>4.3950294310006539</v>
      </c>
      <c r="Y33" s="36">
        <f t="shared" si="45"/>
        <v>4.2052565707133915</v>
      </c>
      <c r="Z33" s="36">
        <f t="shared" si="45"/>
        <v>4.0311937612477511</v>
      </c>
      <c r="AA33" s="36">
        <f t="shared" si="45"/>
        <v>3.8709677419354844</v>
      </c>
      <c r="AB33" s="36">
        <f t="shared" si="45"/>
        <v>3.7229916897506925</v>
      </c>
      <c r="AC33" s="36">
        <f>4*28/(4*3+AC9)</f>
        <v>3.5859124866595522</v>
      </c>
      <c r="AD33" s="36">
        <f>4*28/(4*3+AD9)</f>
        <v>3.4585692228512617</v>
      </c>
      <c r="AE33" s="36">
        <f>4*28/(4*3+AE9)</f>
        <v>3.3399602385685885</v>
      </c>
      <c r="AF33" s="36">
        <f>4*28/(4*3+AF9)</f>
        <v>3.2292167227294573</v>
      </c>
      <c r="AG33" s="36">
        <f>4*28/(4*3+AG9)</f>
        <v>3.1255813953488376</v>
      </c>
      <c r="AH33" s="4"/>
      <c r="AI33" s="4"/>
      <c r="AJ33" s="4"/>
      <c r="AK33" s="4"/>
      <c r="AM33" s="313"/>
      <c r="AN33" s="313"/>
      <c r="AO33" s="101"/>
      <c r="AP33" s="101"/>
      <c r="AQ33" s="101"/>
      <c r="AR33" s="101"/>
      <c r="AS33" s="101"/>
      <c r="AT33" s="101"/>
      <c r="AU33" s="101"/>
      <c r="AV33" s="101"/>
      <c r="AW33" s="101"/>
      <c r="AX33" s="101"/>
      <c r="AY33" s="101"/>
      <c r="AZ33" s="101"/>
      <c r="BA33" s="101"/>
      <c r="BB33" s="101"/>
      <c r="BC33" s="101"/>
      <c r="BD33" s="101"/>
      <c r="BE33" s="133"/>
      <c r="BF33" s="133"/>
      <c r="BG33" s="133"/>
      <c r="BH33" s="133"/>
      <c r="BI33" s="133"/>
      <c r="BJ33" s="102"/>
      <c r="BK33" s="102"/>
      <c r="BL33" s="102"/>
      <c r="BM33" s="102"/>
      <c r="BN33" s="102"/>
      <c r="BO33" s="313"/>
      <c r="BP33" s="313"/>
      <c r="BQ33" s="101"/>
      <c r="BR33" s="101"/>
      <c r="BS33" s="101"/>
      <c r="BT33" s="101"/>
      <c r="BU33" s="101"/>
      <c r="BV33" s="101"/>
      <c r="BW33" s="101"/>
      <c r="BX33" s="101"/>
      <c r="BY33" s="101"/>
      <c r="BZ33" s="101"/>
      <c r="CA33" s="101"/>
      <c r="CB33" s="101"/>
      <c r="CC33" s="101"/>
      <c r="CD33" s="101"/>
      <c r="CE33" s="101"/>
      <c r="CF33" s="101"/>
      <c r="CG33" s="133"/>
      <c r="CH33" s="133"/>
      <c r="CI33" s="133"/>
      <c r="CJ33" s="133"/>
      <c r="CK33" s="133"/>
    </row>
    <row r="34" spans="3:89" x14ac:dyDescent="0.2">
      <c r="C34" s="332" t="s">
        <v>110</v>
      </c>
      <c r="D34" s="332"/>
      <c r="E34" s="43">
        <f t="shared" ref="E34:L34" si="46">28.08/E9</f>
        <v>33.695999999999998</v>
      </c>
      <c r="F34" s="43">
        <f t="shared" si="46"/>
        <v>25.052788104089217</v>
      </c>
      <c r="G34" s="43">
        <f t="shared" si="46"/>
        <v>19.938461538461539</v>
      </c>
      <c r="H34" s="43">
        <f t="shared" si="46"/>
        <v>16.558230958230958</v>
      </c>
      <c r="I34" s="43">
        <f t="shared" si="46"/>
        <v>14.15798319327731</v>
      </c>
      <c r="J34" s="43">
        <f t="shared" si="46"/>
        <v>12.365504587155963</v>
      </c>
      <c r="K34" s="43">
        <f t="shared" si="46"/>
        <v>10.975895765472313</v>
      </c>
      <c r="L34" s="43">
        <f t="shared" si="46"/>
        <v>9.8670571010248906</v>
      </c>
      <c r="M34" s="43">
        <f t="shared" ref="M34:AB34" si="47">28.08/M9</f>
        <v>8.9617021276595743</v>
      </c>
      <c r="N34" s="43">
        <f t="shared" si="47"/>
        <v>7.5721348314606738</v>
      </c>
      <c r="O34" s="43">
        <f t="shared" si="47"/>
        <v>6.5556420233463033</v>
      </c>
      <c r="P34" s="43">
        <f t="shared" si="47"/>
        <v>5.7797598627787314</v>
      </c>
      <c r="Q34" s="43">
        <f t="shared" si="47"/>
        <v>5.1680981595092028</v>
      </c>
      <c r="R34" s="43">
        <f t="shared" si="47"/>
        <v>4.2653164556962029</v>
      </c>
      <c r="S34" s="43">
        <f t="shared" si="47"/>
        <v>3.6310344827586207</v>
      </c>
      <c r="T34" s="43">
        <f t="shared" si="47"/>
        <v>3.1609756097560977</v>
      </c>
      <c r="U34" s="43">
        <f t="shared" si="47"/>
        <v>2.7986710963455148</v>
      </c>
      <c r="V34" s="43">
        <f t="shared" si="47"/>
        <v>2.5108792846497763</v>
      </c>
      <c r="W34" s="43">
        <f t="shared" si="47"/>
        <v>2.2767567567567566</v>
      </c>
      <c r="X34" s="43">
        <f t="shared" si="47"/>
        <v>2.0825710754017304</v>
      </c>
      <c r="Y34" s="43">
        <f t="shared" si="47"/>
        <v>1.9189066059225512</v>
      </c>
      <c r="Z34" s="43">
        <f t="shared" si="47"/>
        <v>1.77909186906019</v>
      </c>
      <c r="AA34" s="43">
        <f t="shared" si="47"/>
        <v>1.6582677165354334</v>
      </c>
      <c r="AB34" s="43">
        <f t="shared" si="47"/>
        <v>1.5528110599078342</v>
      </c>
      <c r="AC34" s="43">
        <f>28.08/AC9</f>
        <v>1.4599653379549395</v>
      </c>
      <c r="AD34" s="43">
        <f>28.08/AD9</f>
        <v>1.3775960752248571</v>
      </c>
      <c r="AE34" s="43">
        <f>28.08/AE9</f>
        <v>1.3040247678018577</v>
      </c>
      <c r="AF34" s="43">
        <f>28.08/AF9</f>
        <v>1.2379132990448201</v>
      </c>
      <c r="AG34" s="43">
        <f>28.08/AG9</f>
        <v>1.1781818181818182</v>
      </c>
      <c r="AH34" s="4"/>
      <c r="AI34" s="4"/>
      <c r="AJ34" s="4"/>
      <c r="AK34" s="4"/>
      <c r="AM34" s="313"/>
      <c r="AN34" s="313"/>
      <c r="AO34" s="101"/>
      <c r="AP34" s="101"/>
      <c r="AQ34" s="101"/>
      <c r="AR34" s="101"/>
      <c r="AS34" s="101"/>
      <c r="AT34" s="101"/>
      <c r="AU34" s="101"/>
      <c r="AV34" s="101"/>
      <c r="AW34" s="101"/>
      <c r="AX34" s="101"/>
      <c r="AY34" s="101"/>
      <c r="AZ34" s="101"/>
      <c r="BA34" s="101"/>
      <c r="BB34" s="101"/>
      <c r="BC34" s="101"/>
      <c r="BD34" s="101"/>
      <c r="BE34" s="133"/>
      <c r="BF34" s="133"/>
      <c r="BG34" s="133"/>
      <c r="BH34" s="133"/>
      <c r="BI34" s="133"/>
      <c r="BJ34" s="102"/>
      <c r="BK34" s="102"/>
      <c r="BL34" s="102"/>
      <c r="BM34" s="102"/>
      <c r="BN34" s="102"/>
      <c r="BO34" s="313"/>
      <c r="BP34" s="313"/>
      <c r="BQ34" s="101"/>
      <c r="BR34" s="101"/>
      <c r="BS34" s="101"/>
      <c r="BT34" s="101"/>
      <c r="BU34" s="101"/>
      <c r="BV34" s="101"/>
      <c r="BW34" s="101"/>
      <c r="BX34" s="101"/>
      <c r="BY34" s="101"/>
      <c r="BZ34" s="101"/>
      <c r="CA34" s="101"/>
      <c r="CB34" s="101"/>
      <c r="CC34" s="101"/>
      <c r="CD34" s="101"/>
      <c r="CE34" s="101"/>
      <c r="CF34" s="101"/>
      <c r="CG34" s="133"/>
      <c r="CH34" s="133"/>
      <c r="CI34" s="133"/>
      <c r="CJ34" s="133"/>
      <c r="CK34" s="133"/>
    </row>
    <row r="35" spans="3:89" x14ac:dyDescent="0.2">
      <c r="C35" s="333" t="s">
        <v>82</v>
      </c>
      <c r="D35" s="333"/>
      <c r="E35" s="44">
        <f t="shared" ref="E35:L35" si="48">4*28.08/(4*3+E9)</f>
        <v>8.7522077922077912</v>
      </c>
      <c r="F35" s="44">
        <f t="shared" si="48"/>
        <v>8.5604318831375039</v>
      </c>
      <c r="G35" s="44">
        <f t="shared" si="48"/>
        <v>8.376880049720322</v>
      </c>
      <c r="H35" s="44">
        <f t="shared" si="48"/>
        <v>8.2010343778521442</v>
      </c>
      <c r="I35" s="44">
        <f t="shared" si="48"/>
        <v>8.0324195470798561</v>
      </c>
      <c r="J35" s="44">
        <f t="shared" si="48"/>
        <v>7.870598540145985</v>
      </c>
      <c r="K35" s="44">
        <f t="shared" si="48"/>
        <v>7.7151688609044067</v>
      </c>
      <c r="L35" s="44">
        <f t="shared" si="48"/>
        <v>7.5657591916923934</v>
      </c>
      <c r="M35" s="44">
        <f t="shared" ref="M35:AB35" si="49">4*28.08/(4*3+M9)</f>
        <v>7.4220264317180611</v>
      </c>
      <c r="N35" s="44">
        <f t="shared" si="49"/>
        <v>7.1503448275862063</v>
      </c>
      <c r="O35" s="44">
        <f t="shared" si="49"/>
        <v>6.8978505629477995</v>
      </c>
      <c r="P35" s="44">
        <f t="shared" si="49"/>
        <v>6.6625803262481451</v>
      </c>
      <c r="Q35" s="44">
        <f t="shared" si="49"/>
        <v>6.4428298279158698</v>
      </c>
      <c r="R35" s="44">
        <f t="shared" si="49"/>
        <v>6.0441255605381166</v>
      </c>
      <c r="S35" s="44">
        <f t="shared" si="49"/>
        <v>5.691891891891891</v>
      </c>
      <c r="T35" s="44">
        <f t="shared" si="49"/>
        <v>5.3784517158818836</v>
      </c>
      <c r="U35" s="44">
        <f t="shared" si="49"/>
        <v>5.097730711043873</v>
      </c>
      <c r="V35" s="44">
        <f t="shared" si="49"/>
        <v>4.8448598130841116</v>
      </c>
      <c r="W35" s="44">
        <f t="shared" si="49"/>
        <v>4.6158904109589036</v>
      </c>
      <c r="X35" s="44">
        <f t="shared" si="49"/>
        <v>4.4075866579463696</v>
      </c>
      <c r="Y35" s="44">
        <f t="shared" si="49"/>
        <v>4.2172715894868587</v>
      </c>
      <c r="Z35" s="44">
        <f t="shared" si="49"/>
        <v>4.0427114577084584</v>
      </c>
      <c r="AA35" s="44">
        <f t="shared" si="49"/>
        <v>3.8820276497695856</v>
      </c>
      <c r="AB35" s="44">
        <f t="shared" si="49"/>
        <v>3.7336288088642657</v>
      </c>
      <c r="AC35" s="44">
        <f>4*28.08/(4*3+AC9)</f>
        <v>3.5961579509071506</v>
      </c>
      <c r="AD35" s="44">
        <f>4*28.08/(4*3+AD9)</f>
        <v>3.4684508492022652</v>
      </c>
      <c r="AE35" s="44">
        <f>4*28.08/(4*3+AE9)</f>
        <v>3.3495029821073556</v>
      </c>
      <c r="AF35" s="44">
        <f>4*28.08/(4*3+AF9)</f>
        <v>3.23844305622297</v>
      </c>
      <c r="AG35" s="44">
        <f>4*28.08/(4*3+AG9)</f>
        <v>3.1345116279069769</v>
      </c>
      <c r="AH35" s="4"/>
      <c r="AI35" s="4"/>
      <c r="AJ35" s="4"/>
      <c r="AK35" s="4"/>
      <c r="AM35" s="313"/>
      <c r="AN35" s="313"/>
      <c r="AO35" s="101"/>
      <c r="AP35" s="101"/>
      <c r="AQ35" s="101"/>
      <c r="AR35" s="101"/>
      <c r="AS35" s="101"/>
      <c r="AT35" s="101"/>
      <c r="AU35" s="101"/>
      <c r="AV35" s="101"/>
      <c r="AW35" s="101"/>
      <c r="AX35" s="101"/>
      <c r="AY35" s="101"/>
      <c r="AZ35" s="101"/>
      <c r="BA35" s="101"/>
      <c r="BB35" s="101"/>
      <c r="BC35" s="101"/>
      <c r="BD35" s="101"/>
      <c r="BE35" s="133"/>
      <c r="BF35" s="133"/>
      <c r="BG35" s="133"/>
      <c r="BH35" s="133"/>
      <c r="BI35" s="133"/>
      <c r="BJ35" s="102"/>
      <c r="BK35" s="102"/>
      <c r="BL35" s="102"/>
      <c r="BM35" s="102"/>
      <c r="BN35" s="102"/>
      <c r="BO35" s="313"/>
      <c r="BP35" s="313"/>
      <c r="BQ35" s="101"/>
      <c r="BR35" s="101"/>
      <c r="BS35" s="101"/>
      <c r="BT35" s="101"/>
      <c r="BU35" s="101"/>
      <c r="BV35" s="101"/>
      <c r="BW35" s="101"/>
      <c r="BX35" s="101"/>
      <c r="BY35" s="101"/>
      <c r="BZ35" s="101"/>
      <c r="CA35" s="101"/>
      <c r="CB35" s="101"/>
      <c r="CC35" s="101"/>
      <c r="CD35" s="101"/>
      <c r="CE35" s="101"/>
      <c r="CF35" s="101"/>
      <c r="CG35" s="133"/>
      <c r="CH35" s="133"/>
      <c r="CI35" s="133"/>
      <c r="CJ35" s="133"/>
      <c r="CK35" s="133"/>
    </row>
    <row r="36" spans="3:89" x14ac:dyDescent="0.2">
      <c r="C36" s="321" t="s">
        <v>83</v>
      </c>
      <c r="D36" s="321"/>
      <c r="E36" s="45">
        <f t="shared" ref="E36:L36" si="50">5*24/(5.167*4+E9)</f>
        <v>5.5810492372566047</v>
      </c>
      <c r="F36" s="45">
        <f t="shared" si="50"/>
        <v>5.5074082289857955</v>
      </c>
      <c r="G36" s="45">
        <f t="shared" si="50"/>
        <v>5.4356852738226467</v>
      </c>
      <c r="H36" s="45">
        <f t="shared" si="50"/>
        <v>5.3658063987241311</v>
      </c>
      <c r="I36" s="45">
        <f t="shared" si="50"/>
        <v>5.2977013862318625</v>
      </c>
      <c r="J36" s="45">
        <f t="shared" si="50"/>
        <v>5.231303539122159</v>
      </c>
      <c r="K36" s="45">
        <f t="shared" si="50"/>
        <v>5.1665494625353405</v>
      </c>
      <c r="L36" s="45">
        <f t="shared" si="50"/>
        <v>5.1033788620882747</v>
      </c>
      <c r="M36" s="45">
        <f t="shared" ref="M36:AB36" si="51">5*24/(5.167*4+M9)</f>
        <v>5.0417343566186767</v>
      </c>
      <c r="N36" s="45">
        <f t="shared" si="51"/>
        <v>4.922807641291417</v>
      </c>
      <c r="O36" s="45">
        <f t="shared" si="51"/>
        <v>4.80936222513159</v>
      </c>
      <c r="P36" s="45">
        <f t="shared" si="51"/>
        <v>4.7010276968881808</v>
      </c>
      <c r="Q36" s="45">
        <f t="shared" si="51"/>
        <v>4.5974662852472417</v>
      </c>
      <c r="R36" s="45">
        <f t="shared" si="51"/>
        <v>4.4034542652347293</v>
      </c>
      <c r="S36" s="45">
        <f t="shared" si="51"/>
        <v>4.2251537486502979</v>
      </c>
      <c r="T36" s="45">
        <f t="shared" si="51"/>
        <v>4.0607304802941773</v>
      </c>
      <c r="U36" s="45">
        <f t="shared" si="51"/>
        <v>3.9086250325718757</v>
      </c>
      <c r="V36" s="45">
        <f t="shared" si="51"/>
        <v>3.7675031919124264</v>
      </c>
      <c r="W36" s="45">
        <f t="shared" si="51"/>
        <v>3.6362167185164234</v>
      </c>
      <c r="X36" s="45">
        <f t="shared" si="51"/>
        <v>3.5137720342787984</v>
      </c>
      <c r="Y36" s="45">
        <f t="shared" si="51"/>
        <v>3.3993050309714459</v>
      </c>
      <c r="Z36" s="45">
        <f t="shared" si="51"/>
        <v>3.2920606470728098</v>
      </c>
      <c r="AA36" s="45">
        <f t="shared" si="51"/>
        <v>3.1913761923336055</v>
      </c>
      <c r="AB36" s="45">
        <f t="shared" si="51"/>
        <v>3.0966676415435166</v>
      </c>
      <c r="AC36" s="45">
        <f>5*24/(5.167*4+AC9)</f>
        <v>3.0074182984695588</v>
      </c>
      <c r="AD36" s="45">
        <f>5*24/(5.167*4+AD9)</f>
        <v>2.923169365185053</v>
      </c>
      <c r="AE36" s="45">
        <f>5*24/(5.167*4+AE9)</f>
        <v>2.8435120533316485</v>
      </c>
      <c r="AF36" s="45">
        <f>5*24/(5.167*4+AF9)</f>
        <v>2.7680809509895892</v>
      </c>
      <c r="AG36" s="45">
        <f>5*24/(5.167*4+AG9)</f>
        <v>2.696548418024928</v>
      </c>
      <c r="AH36" s="4"/>
      <c r="AI36" s="4"/>
      <c r="AJ36" s="4"/>
      <c r="AK36" s="4"/>
      <c r="AM36" s="313"/>
      <c r="AN36" s="313"/>
      <c r="AO36" s="101"/>
      <c r="AP36" s="101"/>
      <c r="AQ36" s="101"/>
      <c r="AR36" s="101"/>
      <c r="AS36" s="101"/>
      <c r="AT36" s="101"/>
      <c r="AU36" s="101"/>
      <c r="AV36" s="101"/>
      <c r="AW36" s="101"/>
      <c r="AX36" s="101"/>
      <c r="AY36" s="101"/>
      <c r="AZ36" s="101"/>
      <c r="BA36" s="101"/>
      <c r="BB36" s="101"/>
      <c r="BC36" s="101"/>
      <c r="BD36" s="101"/>
      <c r="BE36" s="133"/>
      <c r="BF36" s="133"/>
      <c r="BG36" s="133"/>
      <c r="BH36" s="133"/>
      <c r="BI36" s="133"/>
      <c r="BJ36" s="102"/>
      <c r="BK36" s="102"/>
      <c r="BL36" s="102"/>
      <c r="BM36" s="102"/>
      <c r="BN36" s="102"/>
      <c r="BO36" s="313"/>
      <c r="BP36" s="313"/>
      <c r="BQ36" s="101"/>
      <c r="BR36" s="101"/>
      <c r="BS36" s="101"/>
      <c r="BT36" s="101"/>
      <c r="BU36" s="101"/>
      <c r="BV36" s="101"/>
      <c r="BW36" s="101"/>
      <c r="BX36" s="101"/>
      <c r="BY36" s="101"/>
      <c r="BZ36" s="101"/>
      <c r="CA36" s="101"/>
      <c r="CB36" s="101"/>
      <c r="CC36" s="101"/>
      <c r="CD36" s="101"/>
      <c r="CE36" s="101"/>
      <c r="CF36" s="101"/>
      <c r="CG36" s="133"/>
      <c r="CH36" s="133"/>
      <c r="CI36" s="133"/>
      <c r="CJ36" s="133"/>
      <c r="CK36" s="133"/>
    </row>
    <row r="37" spans="3:89" x14ac:dyDescent="0.2">
      <c r="C37" s="297" t="s">
        <v>85</v>
      </c>
      <c r="D37" s="297"/>
      <c r="E37" s="40">
        <f t="shared" ref="E37:L37" si="52">2*25.8/(4.5+E9)</f>
        <v>9.6750000000000007</v>
      </c>
      <c r="F37" s="40">
        <f t="shared" si="52"/>
        <v>9.1801334321719796</v>
      </c>
      <c r="G37" s="40">
        <f t="shared" si="52"/>
        <v>8.7334273624823702</v>
      </c>
      <c r="H37" s="40">
        <f t="shared" si="52"/>
        <v>8.3281775386684611</v>
      </c>
      <c r="I37" s="40">
        <f t="shared" si="52"/>
        <v>7.9588688946015429</v>
      </c>
      <c r="J37" s="40">
        <f t="shared" si="52"/>
        <v>7.6209230769230762</v>
      </c>
      <c r="K37" s="40">
        <f t="shared" si="52"/>
        <v>7.3105076741440378</v>
      </c>
      <c r="L37" s="40">
        <f t="shared" si="52"/>
        <v>7.024390243902439</v>
      </c>
      <c r="M37" s="40">
        <f t="shared" ref="M37:AB37" si="53">2*25.8/(4.5+M9)</f>
        <v>6.7598253275109172</v>
      </c>
      <c r="N37" s="40">
        <f t="shared" si="53"/>
        <v>6.2862944162436545</v>
      </c>
      <c r="O37" s="40">
        <f t="shared" si="53"/>
        <v>5.8747628083491463</v>
      </c>
      <c r="P37" s="40">
        <f t="shared" si="53"/>
        <v>5.5138023152270712</v>
      </c>
      <c r="Q37" s="40">
        <f t="shared" si="53"/>
        <v>5.1946308724832218</v>
      </c>
      <c r="R37" s="40">
        <f t="shared" si="53"/>
        <v>4.6556390977443618</v>
      </c>
      <c r="S37" s="40">
        <f t="shared" si="53"/>
        <v>4.2179836512261586</v>
      </c>
      <c r="T37" s="40">
        <f t="shared" si="53"/>
        <v>3.8555417185554175</v>
      </c>
      <c r="U37" s="40">
        <f t="shared" si="53"/>
        <v>3.5504587155963305</v>
      </c>
      <c r="V37" s="40">
        <f t="shared" si="53"/>
        <v>3.290116896918172</v>
      </c>
      <c r="W37" s="40">
        <f t="shared" si="53"/>
        <v>3.065346534653465</v>
      </c>
      <c r="X37" s="40">
        <f t="shared" si="53"/>
        <v>2.8693234476367007</v>
      </c>
      <c r="Y37" s="40">
        <f t="shared" si="53"/>
        <v>2.6968641114982579</v>
      </c>
      <c r="Z37" s="40">
        <f t="shared" si="53"/>
        <v>2.5439605587510274</v>
      </c>
      <c r="AA37" s="40">
        <f t="shared" si="53"/>
        <v>2.4074650077760502</v>
      </c>
      <c r="AB37" s="40">
        <f t="shared" si="53"/>
        <v>2.2848708487084872</v>
      </c>
      <c r="AC37" s="40">
        <f>2*25.8/(4.5+AC9)</f>
        <v>2.1741573033707868</v>
      </c>
      <c r="AD37" s="40">
        <f>2*25.8/(4.5+AD9)</f>
        <v>2.0736771600803756</v>
      </c>
      <c r="AE37" s="40">
        <f>2*25.8/(4.5+AE9)</f>
        <v>1.9820742637644049</v>
      </c>
      <c r="AF37" s="40">
        <f>2*25.8/(4.5+AF9)</f>
        <v>1.898221949724096</v>
      </c>
      <c r="AG37" s="40">
        <f>2*25.8/(4.5+AG9)</f>
        <v>1.8211764705882354</v>
      </c>
      <c r="AH37" s="4"/>
      <c r="AI37" s="4"/>
      <c r="AJ37" s="4"/>
      <c r="AK37" s="4"/>
      <c r="AM37" s="313"/>
      <c r="AN37" s="313"/>
      <c r="AO37" s="101"/>
      <c r="AP37" s="101"/>
      <c r="AQ37" s="101"/>
      <c r="AR37" s="101"/>
      <c r="AS37" s="101"/>
      <c r="AT37" s="101"/>
      <c r="AU37" s="101"/>
      <c r="AV37" s="101"/>
      <c r="AW37" s="101"/>
      <c r="AX37" s="101"/>
      <c r="AY37" s="101"/>
      <c r="AZ37" s="101"/>
      <c r="BA37" s="101"/>
      <c r="BB37" s="101"/>
      <c r="BC37" s="101"/>
      <c r="BD37" s="101"/>
      <c r="BE37" s="133"/>
      <c r="BF37" s="133"/>
      <c r="BG37" s="133"/>
      <c r="BH37" s="133"/>
      <c r="BI37" s="133"/>
      <c r="BJ37" s="102"/>
      <c r="BK37" s="102"/>
      <c r="BL37" s="102"/>
      <c r="BM37" s="102"/>
      <c r="BN37" s="102"/>
      <c r="BO37" s="313"/>
      <c r="BP37" s="313"/>
      <c r="BQ37" s="101"/>
      <c r="BR37" s="101"/>
      <c r="BS37" s="101"/>
      <c r="BT37" s="101"/>
      <c r="BU37" s="101"/>
      <c r="BV37" s="101"/>
      <c r="BW37" s="101"/>
      <c r="BX37" s="101"/>
      <c r="BY37" s="101"/>
      <c r="BZ37" s="101"/>
      <c r="CA37" s="101"/>
      <c r="CB37" s="101"/>
      <c r="CC37" s="101"/>
      <c r="CD37" s="101"/>
      <c r="CE37" s="101"/>
      <c r="CF37" s="101"/>
      <c r="CG37" s="133"/>
      <c r="CH37" s="133"/>
      <c r="CI37" s="133"/>
      <c r="CJ37" s="133"/>
      <c r="CK37" s="133"/>
    </row>
    <row r="38" spans="3:89" x14ac:dyDescent="0.2">
      <c r="C38" s="292" t="s">
        <v>84</v>
      </c>
      <c r="D38" s="292"/>
      <c r="E38" s="41">
        <f t="shared" ref="E38:L38" si="54">4*25.8/(4.167*3+E9)</f>
        <v>7.7394195435342352</v>
      </c>
      <c r="F38" s="41">
        <f t="shared" si="54"/>
        <v>7.5760727263828906</v>
      </c>
      <c r="G38" s="41">
        <f t="shared" si="54"/>
        <v>7.4194785276073629</v>
      </c>
      <c r="H38" s="41">
        <f t="shared" si="54"/>
        <v>7.2692267054859663</v>
      </c>
      <c r="I38" s="41">
        <f t="shared" si="54"/>
        <v>7.124939589901734</v>
      </c>
      <c r="J38" s="41">
        <f t="shared" si="54"/>
        <v>6.9862689126829212</v>
      </c>
      <c r="K38" s="41">
        <f t="shared" si="54"/>
        <v>6.8528930010181952</v>
      </c>
      <c r="L38" s="41">
        <f t="shared" si="54"/>
        <v>6.7245142863348581</v>
      </c>
      <c r="M38" s="41">
        <f t="shared" ref="M38:AB38" si="55">4*25.8/(4.167*3+M9)</f>
        <v>6.6008570880327486</v>
      </c>
      <c r="N38" s="41">
        <f t="shared" si="55"/>
        <v>6.3667023114255166</v>
      </c>
      <c r="O38" s="41">
        <f t="shared" si="55"/>
        <v>6.1485909479077714</v>
      </c>
      <c r="P38" s="41">
        <f t="shared" si="55"/>
        <v>5.9449287607050971</v>
      </c>
      <c r="Q38" s="41">
        <f t="shared" si="55"/>
        <v>5.7543259669535161</v>
      </c>
      <c r="R38" s="41">
        <f t="shared" si="55"/>
        <v>5.4075768955338583</v>
      </c>
      <c r="S38" s="41">
        <f t="shared" si="55"/>
        <v>5.1002421626608241</v>
      </c>
      <c r="T38" s="41">
        <f t="shared" si="55"/>
        <v>4.8259629323648161</v>
      </c>
      <c r="U38" s="41">
        <f t="shared" si="55"/>
        <v>4.5796784166383153</v>
      </c>
      <c r="V38" s="41">
        <f t="shared" si="55"/>
        <v>4.357310739870238</v>
      </c>
      <c r="W38" s="41">
        <f t="shared" si="55"/>
        <v>4.1555373609116408</v>
      </c>
      <c r="X38" s="41">
        <f t="shared" si="55"/>
        <v>3.9716239272382081</v>
      </c>
      <c r="Y38" s="41">
        <f t="shared" si="55"/>
        <v>3.8032996326916702</v>
      </c>
      <c r="Z38" s="41">
        <f t="shared" si="55"/>
        <v>3.648662981862751</v>
      </c>
      <c r="AA38" s="41">
        <f t="shared" si="55"/>
        <v>3.5061096451989182</v>
      </c>
      <c r="AB38" s="41">
        <f t="shared" si="55"/>
        <v>3.3742765904112129</v>
      </c>
      <c r="AC38" s="41">
        <f>4*25.8/(4.167*3+AC9)</f>
        <v>3.2519983613961747</v>
      </c>
      <c r="AD38" s="41">
        <f>4*25.8/(4.167*3+AD9)</f>
        <v>3.1382725309924688</v>
      </c>
      <c r="AE38" s="41">
        <f>4*25.8/(4.167*3+AE9)</f>
        <v>3.032232157723084</v>
      </c>
      <c r="AF38" s="41">
        <f>4*25.8/(4.167*3+AF9)</f>
        <v>2.9331236440461197</v>
      </c>
      <c r="AG38" s="41">
        <f>4*25.8/(4.167*3+AG9)</f>
        <v>2.8402887993908426</v>
      </c>
      <c r="AH38" s="4"/>
      <c r="AI38" s="4"/>
      <c r="AJ38" s="4"/>
      <c r="AK38" s="4"/>
      <c r="AM38" s="313"/>
      <c r="AN38" s="313"/>
      <c r="AO38" s="101"/>
      <c r="AP38" s="101"/>
      <c r="AQ38" s="101"/>
      <c r="AR38" s="101"/>
      <c r="AS38" s="101"/>
      <c r="AT38" s="101"/>
      <c r="AU38" s="101"/>
      <c r="AV38" s="101"/>
      <c r="AW38" s="101"/>
      <c r="AX38" s="101"/>
      <c r="AY38" s="101"/>
      <c r="AZ38" s="101"/>
      <c r="BA38" s="101"/>
      <c r="BB38" s="101"/>
      <c r="BC38" s="101"/>
      <c r="BD38" s="101"/>
      <c r="BE38" s="133"/>
      <c r="BF38" s="133"/>
      <c r="BG38" s="133"/>
      <c r="BH38" s="133"/>
      <c r="BI38" s="133"/>
      <c r="BJ38" s="102"/>
      <c r="BK38" s="102"/>
      <c r="BL38" s="102"/>
      <c r="BM38" s="102"/>
      <c r="BN38" s="102"/>
      <c r="BO38" s="313"/>
      <c r="BP38" s="313"/>
      <c r="BQ38" s="101"/>
      <c r="BR38" s="101"/>
      <c r="BS38" s="101"/>
      <c r="BT38" s="101"/>
      <c r="BU38" s="101"/>
      <c r="BV38" s="101"/>
      <c r="BW38" s="101"/>
      <c r="BX38" s="101"/>
      <c r="BY38" s="101"/>
      <c r="BZ38" s="101"/>
      <c r="CA38" s="101"/>
      <c r="CB38" s="101"/>
      <c r="CC38" s="101"/>
      <c r="CD38" s="101"/>
      <c r="CE38" s="101"/>
      <c r="CF38" s="101"/>
      <c r="CG38" s="133"/>
      <c r="CH38" s="133"/>
      <c r="CI38" s="133"/>
      <c r="CJ38" s="133"/>
      <c r="CK38" s="133"/>
    </row>
    <row r="39" spans="3:89" x14ac:dyDescent="0.2">
      <c r="C39" s="323" t="s">
        <v>111</v>
      </c>
      <c r="D39" s="323"/>
      <c r="E39" s="27">
        <f t="shared" ref="E39:L39" si="56">25.8/E9</f>
        <v>30.96</v>
      </c>
      <c r="F39" s="27">
        <f t="shared" si="56"/>
        <v>23.018587360594797</v>
      </c>
      <c r="G39" s="27">
        <f t="shared" si="56"/>
        <v>18.319526627218938</v>
      </c>
      <c r="H39" s="27">
        <f t="shared" si="56"/>
        <v>15.213759213759214</v>
      </c>
      <c r="I39" s="27">
        <f t="shared" si="56"/>
        <v>13.008403361344538</v>
      </c>
      <c r="J39" s="27">
        <f t="shared" si="56"/>
        <v>11.361467889908257</v>
      </c>
      <c r="K39" s="27">
        <f t="shared" si="56"/>
        <v>10.084690553745929</v>
      </c>
      <c r="L39" s="27">
        <f t="shared" si="56"/>
        <v>9.0658857979502194</v>
      </c>
      <c r="M39" s="21">
        <f t="shared" ref="M39:AB39" si="57">25.8/M9</f>
        <v>8.2340425531914896</v>
      </c>
      <c r="N39" s="27">
        <f t="shared" si="57"/>
        <v>6.9573033707865166</v>
      </c>
      <c r="O39" s="27">
        <f t="shared" si="57"/>
        <v>6.0233463035019454</v>
      </c>
      <c r="P39" s="27">
        <f t="shared" si="57"/>
        <v>5.3104631217838776</v>
      </c>
      <c r="Q39" s="27">
        <f t="shared" si="57"/>
        <v>4.7484662576687127</v>
      </c>
      <c r="R39" s="27">
        <f t="shared" si="57"/>
        <v>3.9189873417721524</v>
      </c>
      <c r="S39" s="27">
        <f t="shared" si="57"/>
        <v>3.3362068965517246</v>
      </c>
      <c r="T39" s="27">
        <f t="shared" si="57"/>
        <v>2.904315196998124</v>
      </c>
      <c r="U39" s="27">
        <f t="shared" si="57"/>
        <v>2.5714285714285716</v>
      </c>
      <c r="V39" s="27">
        <f t="shared" si="57"/>
        <v>2.3070044709388973</v>
      </c>
      <c r="W39" s="27">
        <f t="shared" si="57"/>
        <v>2.0918918918918918</v>
      </c>
      <c r="X39" s="27">
        <f t="shared" si="57"/>
        <v>1.9134734239802227</v>
      </c>
      <c r="Y39" s="27">
        <f t="shared" si="57"/>
        <v>1.7630979498861048</v>
      </c>
      <c r="Z39" s="27">
        <f t="shared" si="57"/>
        <v>1.634635691657867</v>
      </c>
      <c r="AA39" s="27">
        <f t="shared" si="57"/>
        <v>1.5236220472440949</v>
      </c>
      <c r="AB39" s="27">
        <f t="shared" si="57"/>
        <v>1.4267281105990786</v>
      </c>
      <c r="AC39" s="27">
        <f>25.8/AC9</f>
        <v>1.3414211438474872</v>
      </c>
      <c r="AD39" s="27">
        <f>25.8/AD9</f>
        <v>1.2657399836467704</v>
      </c>
      <c r="AE39" s="27">
        <f>25.8/AE9</f>
        <v>1.1981424148606812</v>
      </c>
      <c r="AF39" s="27">
        <f>25.8/AF9</f>
        <v>1.1373989713445998</v>
      </c>
      <c r="AG39" s="27">
        <f>25.8/AG9</f>
        <v>1.0825174825174826</v>
      </c>
      <c r="AH39" s="4"/>
      <c r="AI39" s="4"/>
      <c r="AJ39" s="4"/>
      <c r="AK39" s="4"/>
      <c r="AM39" s="313"/>
      <c r="AN39" s="313"/>
      <c r="AO39" s="101"/>
      <c r="AP39" s="101"/>
      <c r="AQ39" s="101"/>
      <c r="AR39" s="101"/>
      <c r="AS39" s="101"/>
      <c r="AT39" s="101"/>
      <c r="AU39" s="101"/>
      <c r="AV39" s="101"/>
      <c r="AW39" s="101"/>
      <c r="AX39" s="101"/>
      <c r="AY39" s="101"/>
      <c r="AZ39" s="101"/>
      <c r="BA39" s="101"/>
      <c r="BB39" s="101"/>
      <c r="BC39" s="101"/>
      <c r="BD39" s="101"/>
      <c r="BE39" s="133"/>
      <c r="BF39" s="133"/>
      <c r="BG39" s="133"/>
      <c r="BH39" s="133"/>
      <c r="BI39" s="133"/>
      <c r="BJ39" s="102"/>
      <c r="BK39" s="102"/>
      <c r="BL39" s="102"/>
      <c r="BM39" s="102"/>
      <c r="BN39" s="102"/>
      <c r="BO39" s="313"/>
      <c r="BP39" s="313"/>
      <c r="BQ39" s="101"/>
      <c r="BR39" s="101"/>
      <c r="BS39" s="101"/>
      <c r="BT39" s="101"/>
      <c r="BU39" s="101"/>
      <c r="BV39" s="101"/>
      <c r="BW39" s="101"/>
      <c r="BX39" s="101"/>
      <c r="BY39" s="101"/>
      <c r="BZ39" s="101"/>
      <c r="CA39" s="101"/>
      <c r="CB39" s="101"/>
      <c r="CC39" s="101"/>
      <c r="CD39" s="101"/>
      <c r="CE39" s="101"/>
      <c r="CF39" s="101"/>
      <c r="CG39" s="133"/>
      <c r="CH39" s="133"/>
      <c r="CI39" s="133"/>
      <c r="CJ39" s="133"/>
      <c r="CK39" s="133"/>
    </row>
    <row r="40" spans="3:89" x14ac:dyDescent="0.2">
      <c r="C40" s="324" t="s">
        <v>105</v>
      </c>
      <c r="D40" s="324"/>
      <c r="E40" s="46">
        <f t="shared" ref="E40:L40" si="58">34/E9</f>
        <v>40.799999999999997</v>
      </c>
      <c r="F40" s="46">
        <f t="shared" si="58"/>
        <v>30.334572490706318</v>
      </c>
      <c r="G40" s="46">
        <f t="shared" si="58"/>
        <v>24.142011834319529</v>
      </c>
      <c r="H40" s="46">
        <f t="shared" si="58"/>
        <v>20.04914004914005</v>
      </c>
      <c r="I40" s="46">
        <f t="shared" si="58"/>
        <v>17.142857142857142</v>
      </c>
      <c r="J40" s="46">
        <f t="shared" si="58"/>
        <v>14.972477064220183</v>
      </c>
      <c r="K40" s="46">
        <f t="shared" si="58"/>
        <v>13.289902280130294</v>
      </c>
      <c r="L40" s="46">
        <f t="shared" si="58"/>
        <v>11.947291361639826</v>
      </c>
      <c r="M40" s="46">
        <f>34/M9</f>
        <v>10.851063829787234</v>
      </c>
      <c r="N40" s="46">
        <f t="shared" ref="N40:AB40" si="59">34/N9</f>
        <v>9.1685393258426959</v>
      </c>
      <c r="O40" s="46">
        <f t="shared" si="59"/>
        <v>7.9377431906614788</v>
      </c>
      <c r="P40" s="46">
        <f t="shared" si="59"/>
        <v>6.9982847341337919</v>
      </c>
      <c r="Q40" s="46">
        <f t="shared" si="59"/>
        <v>6.2576687116564429</v>
      </c>
      <c r="R40" s="46">
        <f t="shared" si="59"/>
        <v>5.1645569620253164</v>
      </c>
      <c r="S40" s="46">
        <f t="shared" si="59"/>
        <v>4.3965517241379315</v>
      </c>
      <c r="T40" s="46">
        <f t="shared" si="59"/>
        <v>3.8273921200750469</v>
      </c>
      <c r="U40" s="46">
        <f t="shared" si="59"/>
        <v>3.3887043189368771</v>
      </c>
      <c r="V40" s="46">
        <f t="shared" si="59"/>
        <v>3.0402384500745154</v>
      </c>
      <c r="W40" s="46">
        <f t="shared" si="59"/>
        <v>2.7567567567567566</v>
      </c>
      <c r="X40" s="46">
        <f t="shared" si="59"/>
        <v>2.5216316440049447</v>
      </c>
      <c r="Y40" s="46">
        <f t="shared" si="59"/>
        <v>2.3234624145785876</v>
      </c>
      <c r="Z40" s="46">
        <f t="shared" si="59"/>
        <v>2.1541710665258713</v>
      </c>
      <c r="AA40" s="46">
        <f t="shared" si="59"/>
        <v>2.0078740157480319</v>
      </c>
      <c r="AB40" s="46">
        <f t="shared" si="59"/>
        <v>1.8801843317972351</v>
      </c>
      <c r="AC40" s="46">
        <f>34/AC9</f>
        <v>1.7677642980935877</v>
      </c>
      <c r="AD40" s="46">
        <f>34/AD9</f>
        <v>1.6680294358135734</v>
      </c>
      <c r="AE40" s="46">
        <f>34/AE9</f>
        <v>1.5789473684210529</v>
      </c>
      <c r="AF40" s="46">
        <f>34/AF9</f>
        <v>1.4988978692138135</v>
      </c>
      <c r="AG40" s="46">
        <f>34/AG9</f>
        <v>1.4265734265734267</v>
      </c>
      <c r="AH40" s="4"/>
      <c r="AI40" s="4"/>
      <c r="AJ40" s="4"/>
      <c r="AK40" s="4"/>
      <c r="AM40" s="313"/>
      <c r="AN40" s="313"/>
      <c r="AO40" s="101"/>
      <c r="AP40" s="101"/>
      <c r="AQ40" s="101"/>
      <c r="AR40" s="101"/>
      <c r="AS40" s="101"/>
      <c r="AT40" s="101"/>
      <c r="AU40" s="101"/>
      <c r="AV40" s="101"/>
      <c r="AW40" s="101"/>
      <c r="AX40" s="101"/>
      <c r="AY40" s="101"/>
      <c r="AZ40" s="101"/>
      <c r="BA40" s="101"/>
      <c r="BB40" s="101"/>
      <c r="BC40" s="101"/>
      <c r="BD40" s="101"/>
      <c r="BE40" s="133"/>
      <c r="BF40" s="133"/>
      <c r="BG40" s="133"/>
      <c r="BH40" s="133"/>
      <c r="BI40" s="133"/>
      <c r="BJ40" s="102"/>
      <c r="BK40" s="102"/>
      <c r="BL40" s="102"/>
      <c r="BM40" s="102"/>
      <c r="BN40" s="102"/>
      <c r="BO40" s="313"/>
      <c r="BP40" s="313"/>
      <c r="BQ40" s="101"/>
      <c r="BR40" s="101"/>
      <c r="BS40" s="101"/>
      <c r="BT40" s="101"/>
      <c r="BU40" s="101"/>
      <c r="BV40" s="101"/>
      <c r="BW40" s="101"/>
      <c r="BX40" s="101"/>
      <c r="BY40" s="101"/>
      <c r="BZ40" s="101"/>
      <c r="CA40" s="101"/>
      <c r="CB40" s="101"/>
      <c r="CC40" s="101"/>
      <c r="CD40" s="101"/>
      <c r="CE40" s="101"/>
      <c r="CF40" s="101"/>
      <c r="CG40" s="133"/>
      <c r="CH40" s="133"/>
      <c r="CI40" s="133"/>
      <c r="CJ40" s="133"/>
      <c r="CK40" s="133"/>
    </row>
    <row r="41" spans="3:89" x14ac:dyDescent="0.2">
      <c r="C41" s="325" t="s">
        <v>86</v>
      </c>
      <c r="D41" s="325"/>
      <c r="E41" s="47">
        <f t="shared" ref="E41:L41" si="60">2*34/(4+E9)</f>
        <v>14.068965517241381</v>
      </c>
      <c r="F41" s="47">
        <f t="shared" si="60"/>
        <v>13.279088689991863</v>
      </c>
      <c r="G41" s="47">
        <f t="shared" si="60"/>
        <v>12.573189522342066</v>
      </c>
      <c r="H41" s="47">
        <f t="shared" si="60"/>
        <v>11.938551572787127</v>
      </c>
      <c r="I41" s="47">
        <f t="shared" si="60"/>
        <v>11.364902506963789</v>
      </c>
      <c r="J41" s="47">
        <f t="shared" si="60"/>
        <v>10.843853820598005</v>
      </c>
      <c r="K41" s="47">
        <f t="shared" si="60"/>
        <v>10.36848792884371</v>
      </c>
      <c r="L41" s="47">
        <f t="shared" si="60"/>
        <v>9.9330493000608637</v>
      </c>
      <c r="M41" s="47">
        <f t="shared" ref="M41:AB41" si="61">2*34/(4+M9)</f>
        <v>9.5327102803738324</v>
      </c>
      <c r="N41" s="47">
        <f t="shared" si="61"/>
        <v>8.8216216216216203</v>
      </c>
      <c r="O41" s="47">
        <f t="shared" si="61"/>
        <v>8.2092555331991957</v>
      </c>
      <c r="P41" s="47">
        <f t="shared" si="61"/>
        <v>7.6763875823142058</v>
      </c>
      <c r="Q41" s="47">
        <f t="shared" si="61"/>
        <v>7.2084805653710244</v>
      </c>
      <c r="R41" s="47">
        <f t="shared" si="61"/>
        <v>6.4251968503937018</v>
      </c>
      <c r="S41" s="47">
        <f t="shared" si="61"/>
        <v>5.7954545454545459</v>
      </c>
      <c r="T41" s="47">
        <f t="shared" si="61"/>
        <v>5.2781371280724452</v>
      </c>
      <c r="U41" s="47">
        <f t="shared" si="61"/>
        <v>4.8456057007125892</v>
      </c>
      <c r="V41" s="47">
        <f t="shared" si="61"/>
        <v>4.4785949506037319</v>
      </c>
      <c r="W41" s="47">
        <f t="shared" si="61"/>
        <v>4.1632653061224483</v>
      </c>
      <c r="X41" s="47">
        <f t="shared" si="61"/>
        <v>3.8894184938036225</v>
      </c>
      <c r="Y41" s="47">
        <f t="shared" si="61"/>
        <v>3.6493738819320214</v>
      </c>
      <c r="Z41" s="47">
        <f t="shared" si="61"/>
        <v>3.4372367312552656</v>
      </c>
      <c r="AA41" s="47">
        <f t="shared" si="61"/>
        <v>3.2484076433121025</v>
      </c>
      <c r="AB41" s="47">
        <f t="shared" si="61"/>
        <v>3.0792452830188681</v>
      </c>
      <c r="AC41" s="47">
        <f>2*34/(4+AC9)</f>
        <v>2.9268292682926833</v>
      </c>
      <c r="AD41" s="47">
        <f>2*34/(4+AD9)</f>
        <v>2.7887901572112104</v>
      </c>
      <c r="AE41" s="47">
        <f>2*34/(4+AE9)</f>
        <v>2.6631853785900783</v>
      </c>
      <c r="AF41" s="47">
        <f>2*34/(4+AF9)</f>
        <v>2.5484072454715805</v>
      </c>
      <c r="AG41" s="47">
        <f>2*34/(4+AG9)</f>
        <v>2.44311377245509</v>
      </c>
      <c r="AH41" s="4"/>
      <c r="AI41" s="4"/>
      <c r="AJ41" s="4"/>
      <c r="AK41" s="4"/>
      <c r="AM41" s="313"/>
      <c r="AN41" s="313"/>
      <c r="AO41" s="101"/>
      <c r="AP41" s="101"/>
      <c r="AQ41" s="101"/>
      <c r="AR41" s="101"/>
      <c r="AS41" s="101"/>
      <c r="AT41" s="101"/>
      <c r="AU41" s="101"/>
      <c r="AV41" s="101"/>
      <c r="AW41" s="101"/>
      <c r="AX41" s="101"/>
      <c r="AY41" s="101"/>
      <c r="AZ41" s="101"/>
      <c r="BA41" s="101"/>
      <c r="BB41" s="101"/>
      <c r="BC41" s="101"/>
      <c r="BD41" s="101"/>
      <c r="BE41" s="133"/>
      <c r="BF41" s="133"/>
      <c r="BG41" s="133"/>
      <c r="BH41" s="133"/>
      <c r="BI41" s="133"/>
      <c r="BJ41" s="102"/>
      <c r="BK41" s="102"/>
      <c r="BL41" s="102"/>
      <c r="BM41" s="102"/>
      <c r="BN41" s="102"/>
      <c r="BO41" s="313"/>
      <c r="BP41" s="313"/>
      <c r="BQ41" s="101"/>
      <c r="BR41" s="101"/>
      <c r="BS41" s="101"/>
      <c r="BT41" s="101"/>
      <c r="BU41" s="101"/>
      <c r="BV41" s="101"/>
      <c r="BW41" s="101"/>
      <c r="BX41" s="101"/>
      <c r="BY41" s="101"/>
      <c r="BZ41" s="101"/>
      <c r="CA41" s="101"/>
      <c r="CB41" s="101"/>
      <c r="CC41" s="101"/>
      <c r="CD41" s="101"/>
      <c r="CE41" s="101"/>
      <c r="CF41" s="101"/>
      <c r="CG41" s="133"/>
      <c r="CH41" s="133"/>
      <c r="CI41" s="133"/>
      <c r="CJ41" s="133"/>
      <c r="CK41" s="133"/>
    </row>
    <row r="42" spans="3:89" x14ac:dyDescent="0.2">
      <c r="C42" s="326" t="s">
        <v>90</v>
      </c>
      <c r="D42" s="326"/>
      <c r="E42" s="48">
        <f t="shared" ref="E42:L42" si="62">2*29.7/(4.5+E9)</f>
        <v>11.137500000000001</v>
      </c>
      <c r="F42" s="48">
        <f t="shared" si="62"/>
        <v>10.567828020756115</v>
      </c>
      <c r="G42" s="48">
        <f t="shared" si="62"/>
        <v>10.053596614950635</v>
      </c>
      <c r="H42" s="48">
        <f t="shared" si="62"/>
        <v>9.587088096839274</v>
      </c>
      <c r="I42" s="48">
        <f t="shared" si="62"/>
        <v>9.1619537275064271</v>
      </c>
      <c r="J42" s="48">
        <f t="shared" si="62"/>
        <v>8.7729230769230764</v>
      </c>
      <c r="K42" s="48">
        <f t="shared" si="62"/>
        <v>8.4155844155844157</v>
      </c>
      <c r="L42" s="48">
        <f t="shared" si="62"/>
        <v>8.0862166761202499</v>
      </c>
      <c r="M42" s="48">
        <f t="shared" ref="M42:AB42" si="63">2*29.7/(4.5+M9)</f>
        <v>7.7816593886462888</v>
      </c>
      <c r="N42" s="48">
        <f t="shared" si="63"/>
        <v>7.2365482233502529</v>
      </c>
      <c r="O42" s="48">
        <f t="shared" si="63"/>
        <v>6.76280834914611</v>
      </c>
      <c r="P42" s="48">
        <f t="shared" si="63"/>
        <v>6.3472840605520933</v>
      </c>
      <c r="Q42" s="48">
        <f t="shared" si="63"/>
        <v>5.9798657718120802</v>
      </c>
      <c r="R42" s="48">
        <f t="shared" si="63"/>
        <v>5.3593984962406021</v>
      </c>
      <c r="S42" s="48">
        <f t="shared" si="63"/>
        <v>4.8555858310626707</v>
      </c>
      <c r="T42" s="48">
        <f t="shared" si="63"/>
        <v>4.4383561643835616</v>
      </c>
      <c r="U42" s="48">
        <f t="shared" si="63"/>
        <v>4.0871559633027523</v>
      </c>
      <c r="V42" s="48">
        <f t="shared" si="63"/>
        <v>3.7874601487778956</v>
      </c>
      <c r="W42" s="48">
        <f t="shared" si="63"/>
        <v>3.5287128712871283</v>
      </c>
      <c r="X42" s="48">
        <f t="shared" si="63"/>
        <v>3.3030583873957364</v>
      </c>
      <c r="Y42" s="48">
        <f t="shared" si="63"/>
        <v>3.1045296167247387</v>
      </c>
      <c r="Z42" s="48">
        <f t="shared" si="63"/>
        <v>2.9285127362366477</v>
      </c>
      <c r="AA42" s="48">
        <f t="shared" si="63"/>
        <v>2.7713841368584764</v>
      </c>
      <c r="AB42" s="48">
        <f t="shared" si="63"/>
        <v>2.6302583025830257</v>
      </c>
      <c r="AC42" s="48">
        <f>2*29.7/(4.5+AC9)</f>
        <v>2.5028089887640452</v>
      </c>
      <c r="AD42" s="48">
        <f>2*29.7/(4.5+AD9)</f>
        <v>2.3871399866041529</v>
      </c>
      <c r="AE42" s="48">
        <f>2*29.7/(4.5+AE9)</f>
        <v>2.2816901408450705</v>
      </c>
      <c r="AF42" s="48">
        <f>2*29.7/(4.5+AF9)</f>
        <v>2.1851624770079709</v>
      </c>
      <c r="AG42" s="48">
        <f>2*29.7/(4.5+AG9)</f>
        <v>2.0964705882352943</v>
      </c>
      <c r="AH42" s="4"/>
      <c r="AI42" s="4"/>
      <c r="AJ42" s="4"/>
      <c r="AK42" s="4"/>
      <c r="AM42" s="313"/>
      <c r="AN42" s="313"/>
      <c r="AO42" s="101"/>
      <c r="AP42" s="101"/>
      <c r="AQ42" s="101"/>
      <c r="AR42" s="101"/>
      <c r="AS42" s="101"/>
      <c r="AT42" s="101"/>
      <c r="AU42" s="101"/>
      <c r="AV42" s="101"/>
      <c r="AW42" s="101"/>
      <c r="AX42" s="101"/>
      <c r="AY42" s="101"/>
      <c r="AZ42" s="101"/>
      <c r="BA42" s="101"/>
      <c r="BB42" s="101"/>
      <c r="BC42" s="101"/>
      <c r="BD42" s="101"/>
      <c r="BE42" s="133"/>
      <c r="BF42" s="133"/>
      <c r="BG42" s="133"/>
      <c r="BH42" s="133"/>
      <c r="BI42" s="133"/>
      <c r="BJ42" s="102"/>
      <c r="BK42" s="102"/>
      <c r="BL42" s="102"/>
      <c r="BM42" s="102"/>
      <c r="BN42" s="102"/>
      <c r="BO42" s="313"/>
      <c r="BP42" s="313"/>
      <c r="BQ42" s="101"/>
      <c r="BR42" s="101"/>
      <c r="BS42" s="101"/>
      <c r="BT42" s="101"/>
      <c r="BU42" s="101"/>
      <c r="BV42" s="101"/>
      <c r="BW42" s="101"/>
      <c r="BX42" s="101"/>
      <c r="BY42" s="101"/>
      <c r="BZ42" s="101"/>
      <c r="CA42" s="101"/>
      <c r="CB42" s="101"/>
      <c r="CC42" s="101"/>
      <c r="CD42" s="101"/>
      <c r="CE42" s="101"/>
      <c r="CF42" s="101"/>
      <c r="CG42" s="133"/>
      <c r="CH42" s="133"/>
      <c r="CI42" s="133"/>
      <c r="CJ42" s="133"/>
      <c r="CK42" s="133"/>
    </row>
    <row r="43" spans="3:89" x14ac:dyDescent="0.2">
      <c r="C43" s="311" t="s">
        <v>87</v>
      </c>
      <c r="D43" s="311"/>
      <c r="E43" s="26">
        <f t="shared" ref="E43:L43" si="64">29.7*3/(4.3*2+E9)</f>
        <v>9.4452296819787982</v>
      </c>
      <c r="F43" s="26">
        <f t="shared" si="64"/>
        <v>9.1658808401200158</v>
      </c>
      <c r="G43" s="26">
        <f t="shared" si="64"/>
        <v>8.9025811823480439</v>
      </c>
      <c r="H43" s="26">
        <f t="shared" si="64"/>
        <v>8.6539862403885071</v>
      </c>
      <c r="I43" s="26">
        <f t="shared" si="64"/>
        <v>8.4188976377952756</v>
      </c>
      <c r="J43" s="26">
        <f t="shared" si="64"/>
        <v>8.1962437715599847</v>
      </c>
      <c r="K43" s="26">
        <f t="shared" si="64"/>
        <v>7.9850634802091109</v>
      </c>
      <c r="L43" s="26">
        <f t="shared" si="64"/>
        <v>7.7844921732799417</v>
      </c>
      <c r="M43" s="20">
        <f t="shared" ref="M43:AB43" si="65">29.7*3/(4.3*2+M9)</f>
        <v>7.59375</v>
      </c>
      <c r="N43" s="26">
        <f t="shared" si="65"/>
        <v>7.2389979688557879</v>
      </c>
      <c r="O43" s="26">
        <f t="shared" si="65"/>
        <v>6.9159120310478652</v>
      </c>
      <c r="P43" s="26">
        <f t="shared" si="65"/>
        <v>6.6204334365325082</v>
      </c>
      <c r="Q43" s="26">
        <f t="shared" si="65"/>
        <v>6.3491686460807601</v>
      </c>
      <c r="R43" s="26">
        <f t="shared" si="65"/>
        <v>5.8682766190998894</v>
      </c>
      <c r="S43" s="26">
        <f t="shared" si="65"/>
        <v>5.4551020408163264</v>
      </c>
      <c r="T43" s="26">
        <f t="shared" si="65"/>
        <v>5.0962821734985697</v>
      </c>
      <c r="U43" s="26">
        <f t="shared" si="65"/>
        <v>4.7817531305903396</v>
      </c>
      <c r="V43" s="26">
        <f t="shared" si="65"/>
        <v>4.503791069924179</v>
      </c>
      <c r="W43" s="26">
        <f t="shared" si="65"/>
        <v>4.2563694267515917</v>
      </c>
      <c r="X43" s="26">
        <f t="shared" si="65"/>
        <v>4.0347169811320756</v>
      </c>
      <c r="Y43" s="26">
        <f t="shared" si="65"/>
        <v>3.8350071736011473</v>
      </c>
      <c r="Z43" s="26">
        <f t="shared" si="65"/>
        <v>3.6541353383458643</v>
      </c>
      <c r="AA43" s="26">
        <f t="shared" si="65"/>
        <v>3.4895561357702349</v>
      </c>
      <c r="AB43" s="26">
        <f t="shared" si="65"/>
        <v>3.3391630231105562</v>
      </c>
      <c r="AC43" s="26">
        <f>29.7*3/(4.3*2+AC9)</f>
        <v>3.2011976047904196</v>
      </c>
      <c r="AD43" s="26">
        <f>29.7*3/(4.3*2+AD9)</f>
        <v>3.0741805635422663</v>
      </c>
      <c r="AE43" s="26">
        <f>29.7*3/(4.3*2+AE9)</f>
        <v>2.956858407079646</v>
      </c>
      <c r="AF43" s="26">
        <f>29.7*3/(4.3*2+AF9)</f>
        <v>2.8481619605753861</v>
      </c>
      <c r="AG43" s="26">
        <f>29.7*3/(4.3*2+AG9)</f>
        <v>2.747173689619733</v>
      </c>
      <c r="AH43" s="4"/>
      <c r="AI43" s="4"/>
      <c r="AJ43" s="4"/>
      <c r="AK43" s="4"/>
      <c r="AM43" s="313"/>
      <c r="AN43" s="313"/>
      <c r="AO43" s="101"/>
      <c r="AP43" s="101"/>
      <c r="AQ43" s="101"/>
      <c r="AR43" s="101"/>
      <c r="AS43" s="101"/>
      <c r="AT43" s="101"/>
      <c r="AU43" s="101"/>
      <c r="AV43" s="101"/>
      <c r="AW43" s="101"/>
      <c r="AX43" s="101"/>
      <c r="AY43" s="101"/>
      <c r="AZ43" s="101"/>
      <c r="BA43" s="101"/>
      <c r="BB43" s="101"/>
      <c r="BC43" s="101"/>
      <c r="BD43" s="101"/>
      <c r="BE43" s="133"/>
      <c r="BF43" s="133"/>
      <c r="BG43" s="133"/>
      <c r="BH43" s="133"/>
      <c r="BI43" s="133"/>
      <c r="BJ43" s="102"/>
      <c r="BK43" s="102"/>
      <c r="BL43" s="102"/>
      <c r="BM43" s="102"/>
      <c r="BN43" s="102"/>
      <c r="BO43" s="313"/>
      <c r="BP43" s="313"/>
      <c r="BQ43" s="101"/>
      <c r="BR43" s="101"/>
      <c r="BS43" s="101"/>
      <c r="BT43" s="101"/>
      <c r="BU43" s="101"/>
      <c r="BV43" s="101"/>
      <c r="BW43" s="101"/>
      <c r="BX43" s="101"/>
      <c r="BY43" s="101"/>
      <c r="BZ43" s="101"/>
      <c r="CA43" s="101"/>
      <c r="CB43" s="101"/>
      <c r="CC43" s="101"/>
      <c r="CD43" s="101"/>
      <c r="CE43" s="101"/>
      <c r="CF43" s="101"/>
      <c r="CG43" s="133"/>
      <c r="CH43" s="133"/>
      <c r="CI43" s="133"/>
      <c r="CJ43" s="133"/>
      <c r="CK43" s="133"/>
    </row>
    <row r="44" spans="3:89" x14ac:dyDescent="0.2">
      <c r="C44" s="312" t="s">
        <v>112</v>
      </c>
      <c r="D44" s="312"/>
      <c r="E44" s="50">
        <f t="shared" ref="E44:L44" si="66">29.7/E9</f>
        <v>35.64</v>
      </c>
      <c r="F44" s="50">
        <f t="shared" si="66"/>
        <v>26.498141263940518</v>
      </c>
      <c r="G44" s="50">
        <f t="shared" si="66"/>
        <v>21.088757396449704</v>
      </c>
      <c r="H44" s="50">
        <f t="shared" si="66"/>
        <v>17.513513513513512</v>
      </c>
      <c r="I44" s="50">
        <f t="shared" si="66"/>
        <v>14.974789915966385</v>
      </c>
      <c r="J44" s="50">
        <f t="shared" si="66"/>
        <v>13.078899082568807</v>
      </c>
      <c r="K44" s="50">
        <f t="shared" si="66"/>
        <v>11.609120521172638</v>
      </c>
      <c r="L44" s="50">
        <f t="shared" si="66"/>
        <v>10.436310395314788</v>
      </c>
      <c r="M44" s="50">
        <f t="shared" ref="M44:AB44" si="67">29.7/M9</f>
        <v>9.4787234042553195</v>
      </c>
      <c r="N44" s="50">
        <f t="shared" si="67"/>
        <v>8.0089887640449433</v>
      </c>
      <c r="O44" s="50">
        <f t="shared" si="67"/>
        <v>6.9338521400778212</v>
      </c>
      <c r="P44" s="50">
        <f t="shared" si="67"/>
        <v>6.1132075471698126</v>
      </c>
      <c r="Q44" s="50">
        <f t="shared" si="67"/>
        <v>5.4662576687116573</v>
      </c>
      <c r="R44" s="50">
        <f t="shared" si="67"/>
        <v>4.5113924050632912</v>
      </c>
      <c r="S44" s="50">
        <f t="shared" si="67"/>
        <v>3.8405172413793105</v>
      </c>
      <c r="T44" s="50">
        <f t="shared" si="67"/>
        <v>3.3433395872420264</v>
      </c>
      <c r="U44" s="50">
        <f t="shared" si="67"/>
        <v>2.9601328903654487</v>
      </c>
      <c r="V44" s="50">
        <f t="shared" si="67"/>
        <v>2.6557377049180326</v>
      </c>
      <c r="W44" s="50">
        <f t="shared" si="67"/>
        <v>2.4081081081081077</v>
      </c>
      <c r="X44" s="50">
        <f t="shared" si="67"/>
        <v>2.2027194066749072</v>
      </c>
      <c r="Y44" s="50">
        <f t="shared" si="67"/>
        <v>2.0296127562642368</v>
      </c>
      <c r="Z44" s="50">
        <f t="shared" si="67"/>
        <v>1.8817317845828934</v>
      </c>
      <c r="AA44" s="50">
        <f t="shared" si="67"/>
        <v>1.753937007874016</v>
      </c>
      <c r="AB44" s="50">
        <f t="shared" si="67"/>
        <v>1.6423963133640553</v>
      </c>
      <c r="AC44" s="50">
        <f>29.7/AC9</f>
        <v>1.5441941074523398</v>
      </c>
      <c r="AD44" s="50">
        <f>29.7/AD9</f>
        <v>1.457072771872445</v>
      </c>
      <c r="AE44" s="50">
        <f>29.7/AE9</f>
        <v>1.3792569659442726</v>
      </c>
      <c r="AF44" s="50">
        <f>29.7/AF9</f>
        <v>1.3093313739897137</v>
      </c>
      <c r="AG44" s="50">
        <f>29.7/AG9</f>
        <v>1.2461538461538462</v>
      </c>
      <c r="AH44" s="4"/>
      <c r="AI44" s="4"/>
      <c r="AJ44" s="4"/>
      <c r="AK44" s="4"/>
      <c r="AM44" s="313"/>
      <c r="AN44" s="313"/>
      <c r="AO44" s="101"/>
      <c r="AP44" s="101"/>
      <c r="AQ44" s="101"/>
      <c r="AR44" s="101"/>
      <c r="AS44" s="101"/>
      <c r="AT44" s="101"/>
      <c r="AU44" s="101"/>
      <c r="AV44" s="101"/>
      <c r="AW44" s="101"/>
      <c r="AX44" s="101"/>
      <c r="AY44" s="101"/>
      <c r="AZ44" s="101"/>
      <c r="BA44" s="101"/>
      <c r="BB44" s="101"/>
      <c r="BC44" s="101"/>
      <c r="BD44" s="101"/>
      <c r="BE44" s="133"/>
      <c r="BF44" s="133"/>
      <c r="BG44" s="133"/>
      <c r="BH44" s="133"/>
      <c r="BI44" s="133"/>
      <c r="BJ44" s="102"/>
      <c r="BK44" s="102"/>
      <c r="BL44" s="102"/>
      <c r="BM44" s="102"/>
      <c r="BN44" s="102"/>
      <c r="BO44" s="313"/>
      <c r="BP44" s="313"/>
      <c r="BQ44" s="101"/>
      <c r="BR44" s="101"/>
      <c r="BS44" s="101"/>
      <c r="BT44" s="101"/>
      <c r="BU44" s="101"/>
      <c r="BV44" s="101"/>
      <c r="BW44" s="101"/>
      <c r="BX44" s="101"/>
      <c r="BY44" s="101"/>
      <c r="BZ44" s="101"/>
      <c r="CA44" s="101"/>
      <c r="CB44" s="101"/>
      <c r="CC44" s="101"/>
      <c r="CD44" s="101"/>
      <c r="CE44" s="101"/>
      <c r="CF44" s="101"/>
      <c r="CG44" s="133"/>
      <c r="CH44" s="133"/>
      <c r="CI44" s="133"/>
      <c r="CJ44" s="133"/>
      <c r="CK44" s="133"/>
    </row>
    <row r="45" spans="3:89" x14ac:dyDescent="0.2">
      <c r="C45" s="322" t="s">
        <v>113</v>
      </c>
      <c r="D45" s="322"/>
      <c r="E45" s="25">
        <f t="shared" ref="E45:L45" si="68">28.3/E9</f>
        <v>33.96</v>
      </c>
      <c r="F45" s="25">
        <f t="shared" si="68"/>
        <v>25.249070631970259</v>
      </c>
      <c r="G45" s="25">
        <f t="shared" si="68"/>
        <v>20.094674556213018</v>
      </c>
      <c r="H45" s="25">
        <f t="shared" si="68"/>
        <v>16.68796068796069</v>
      </c>
      <c r="I45" s="25">
        <f t="shared" si="68"/>
        <v>14.268907563025209</v>
      </c>
      <c r="J45" s="25">
        <f t="shared" si="68"/>
        <v>12.462385321100918</v>
      </c>
      <c r="K45" s="25">
        <f t="shared" si="68"/>
        <v>11.061889250814334</v>
      </c>
      <c r="L45" s="25">
        <f t="shared" si="68"/>
        <v>9.9443631039531493</v>
      </c>
      <c r="M45" s="25">
        <f t="shared" ref="M45:AB45" si="69">28.3/M9</f>
        <v>9.0319148936170208</v>
      </c>
      <c r="N45" s="25">
        <f t="shared" si="69"/>
        <v>7.631460674157303</v>
      </c>
      <c r="O45" s="25">
        <f t="shared" si="69"/>
        <v>6.6070038910505842</v>
      </c>
      <c r="P45" s="25">
        <f t="shared" si="69"/>
        <v>5.825042881646656</v>
      </c>
      <c r="Q45" s="25">
        <f t="shared" si="69"/>
        <v>5.2085889570552153</v>
      </c>
      <c r="R45" s="25">
        <f t="shared" si="69"/>
        <v>4.2987341772151906</v>
      </c>
      <c r="S45" s="25">
        <f t="shared" si="69"/>
        <v>3.6594827586206899</v>
      </c>
      <c r="T45" s="25">
        <f t="shared" si="69"/>
        <v>3.1857410881801127</v>
      </c>
      <c r="U45" s="25">
        <f t="shared" si="69"/>
        <v>2.8205980066445182</v>
      </c>
      <c r="V45" s="25">
        <f t="shared" si="69"/>
        <v>2.5305514157973175</v>
      </c>
      <c r="W45" s="25">
        <f t="shared" si="69"/>
        <v>2.2945945945945945</v>
      </c>
      <c r="X45" s="25">
        <f t="shared" si="69"/>
        <v>2.0988875154511746</v>
      </c>
      <c r="Y45" s="25">
        <f t="shared" si="69"/>
        <v>1.9339407744874717</v>
      </c>
      <c r="Z45" s="25">
        <f t="shared" si="69"/>
        <v>1.7930306230200634</v>
      </c>
      <c r="AA45" s="25">
        <f t="shared" si="69"/>
        <v>1.6712598425196854</v>
      </c>
      <c r="AB45" s="25">
        <f t="shared" si="69"/>
        <v>1.5649769585253457</v>
      </c>
      <c r="AC45" s="25">
        <f>28.3/AC9</f>
        <v>1.4714038128249569</v>
      </c>
      <c r="AD45" s="25">
        <f>28.3/AD9</f>
        <v>1.3883892068683568</v>
      </c>
      <c r="AE45" s="25">
        <f>28.3/AE9</f>
        <v>1.3142414860681115</v>
      </c>
      <c r="AF45" s="25">
        <f>28.3/AF9</f>
        <v>1.2476120499632626</v>
      </c>
      <c r="AG45" s="25">
        <f>28.3/AG9</f>
        <v>1.1874125874125876</v>
      </c>
      <c r="AH45" s="4"/>
      <c r="AI45" s="4"/>
      <c r="AJ45" s="4"/>
      <c r="AK45" s="4"/>
      <c r="AM45" s="313"/>
      <c r="AN45" s="313"/>
      <c r="AO45" s="101"/>
      <c r="AP45" s="101"/>
      <c r="AQ45" s="101"/>
      <c r="AR45" s="101"/>
      <c r="AS45" s="101"/>
      <c r="AT45" s="101"/>
      <c r="AU45" s="101"/>
      <c r="AV45" s="101"/>
      <c r="AW45" s="101"/>
      <c r="AX45" s="101"/>
      <c r="AY45" s="101"/>
      <c r="AZ45" s="101"/>
      <c r="BA45" s="101"/>
      <c r="BB45" s="101"/>
      <c r="BC45" s="101"/>
      <c r="BD45" s="101"/>
      <c r="BE45" s="133"/>
      <c r="BF45" s="133"/>
      <c r="BG45" s="133"/>
      <c r="BH45" s="133"/>
      <c r="BI45" s="133"/>
      <c r="BJ45" s="102"/>
      <c r="BK45" s="102"/>
      <c r="BL45" s="102"/>
      <c r="BM45" s="102"/>
      <c r="BN45" s="102"/>
      <c r="BO45" s="313"/>
      <c r="BP45" s="313"/>
      <c r="BQ45" s="101"/>
      <c r="BR45" s="101"/>
      <c r="BS45" s="101"/>
      <c r="BT45" s="101"/>
      <c r="BU45" s="101"/>
      <c r="BV45" s="101"/>
      <c r="BW45" s="101"/>
      <c r="BX45" s="101"/>
      <c r="BY45" s="101"/>
      <c r="BZ45" s="101"/>
      <c r="CA45" s="101"/>
      <c r="CB45" s="101"/>
      <c r="CC45" s="101"/>
      <c r="CD45" s="101"/>
      <c r="CE45" s="101"/>
      <c r="CF45" s="101"/>
      <c r="CG45" s="133"/>
      <c r="CH45" s="133"/>
      <c r="CI45" s="133"/>
      <c r="CJ45" s="133"/>
      <c r="CK45" s="133"/>
    </row>
    <row r="46" spans="3:89" x14ac:dyDescent="0.2">
      <c r="C46" s="314" t="s">
        <v>88</v>
      </c>
      <c r="D46" s="314"/>
      <c r="E46" s="51">
        <f t="shared" ref="E46:L46" si="70">2*28.3/(4.3+E9)</f>
        <v>11.025974025974028</v>
      </c>
      <c r="F46" s="51">
        <f t="shared" si="70"/>
        <v>10.441199077632591</v>
      </c>
      <c r="G46" s="51">
        <f t="shared" si="70"/>
        <v>9.9153284671532855</v>
      </c>
      <c r="H46" s="51">
        <f t="shared" si="70"/>
        <v>9.4398888116747735</v>
      </c>
      <c r="I46" s="51">
        <f t="shared" si="70"/>
        <v>9.0079575596816976</v>
      </c>
      <c r="J46" s="51">
        <f t="shared" si="70"/>
        <v>8.6138237159162969</v>
      </c>
      <c r="K46" s="51">
        <f t="shared" si="70"/>
        <v>8.2527339003645217</v>
      </c>
      <c r="L46" s="51">
        <f t="shared" si="70"/>
        <v>7.9206997084548112</v>
      </c>
      <c r="M46" s="51">
        <f t="shared" ref="M46:AB46" si="71">2*28.3/(4.3+M9)</f>
        <v>7.6143497757847536</v>
      </c>
      <c r="N46" s="51">
        <f t="shared" si="71"/>
        <v>7.0676378772112392</v>
      </c>
      <c r="O46" s="51">
        <f t="shared" si="71"/>
        <v>6.5941747572815546</v>
      </c>
      <c r="P46" s="51">
        <f t="shared" si="71"/>
        <v>6.1801637852593281</v>
      </c>
      <c r="Q46" s="51">
        <f t="shared" si="71"/>
        <v>5.8150684931506857</v>
      </c>
      <c r="R46" s="51">
        <f t="shared" si="71"/>
        <v>5.2006125574272595</v>
      </c>
      <c r="S46" s="51">
        <f t="shared" si="71"/>
        <v>4.7036011080332418</v>
      </c>
      <c r="T46" s="51">
        <f t="shared" si="71"/>
        <v>4.293299620733249</v>
      </c>
      <c r="U46" s="51">
        <f t="shared" si="71"/>
        <v>3.9488372093023258</v>
      </c>
      <c r="V46" s="51">
        <f t="shared" si="71"/>
        <v>3.6555435952637243</v>
      </c>
      <c r="W46" s="51">
        <f t="shared" si="71"/>
        <v>3.402805611222445</v>
      </c>
      <c r="X46" s="51">
        <f t="shared" si="71"/>
        <v>3.1827553889409566</v>
      </c>
      <c r="Y46" s="51">
        <f t="shared" si="71"/>
        <v>2.98943661971831</v>
      </c>
      <c r="Z46" s="51">
        <f t="shared" si="71"/>
        <v>2.8182572614107886</v>
      </c>
      <c r="AA46" s="51">
        <f t="shared" si="71"/>
        <v>2.6656200941915231</v>
      </c>
      <c r="AB46" s="51">
        <f t="shared" si="71"/>
        <v>2.5286671630677588</v>
      </c>
      <c r="AC46" s="51">
        <f>2*28.3/(4.3+AC9)</f>
        <v>2.4050991501416434</v>
      </c>
      <c r="AD46" s="51">
        <f>2*28.3/(4.3+AD9)</f>
        <v>2.293045239702904</v>
      </c>
      <c r="AE46" s="51">
        <f>2*28.3/(4.3+AE9)</f>
        <v>2.1909677419354838</v>
      </c>
      <c r="AF46" s="51">
        <f>2*28.3/(4.3+AF9)</f>
        <v>2.0975911056207539</v>
      </c>
      <c r="AG46" s="51">
        <f>2*28.3/(4.3+AG9)</f>
        <v>2.0118483412322274</v>
      </c>
      <c r="AH46" s="4"/>
      <c r="AI46" s="4"/>
      <c r="AJ46" s="4"/>
      <c r="AK46" s="4"/>
      <c r="AM46" s="313"/>
      <c r="AN46" s="313"/>
      <c r="AO46" s="101"/>
      <c r="AP46" s="101"/>
      <c r="AQ46" s="101"/>
      <c r="AR46" s="101"/>
      <c r="AS46" s="101"/>
      <c r="AT46" s="101"/>
      <c r="AU46" s="101"/>
      <c r="AV46" s="101"/>
      <c r="AW46" s="101"/>
      <c r="AX46" s="101"/>
      <c r="AY46" s="101"/>
      <c r="AZ46" s="101"/>
      <c r="BA46" s="101"/>
      <c r="BB46" s="101"/>
      <c r="BC46" s="101"/>
      <c r="BD46" s="101"/>
      <c r="BE46" s="133"/>
      <c r="BF46" s="133"/>
      <c r="BG46" s="133"/>
      <c r="BH46" s="133"/>
      <c r="BI46" s="133"/>
      <c r="BJ46" s="102"/>
      <c r="BK46" s="102"/>
      <c r="BL46" s="102"/>
      <c r="BM46" s="102"/>
      <c r="BN46" s="102"/>
      <c r="BO46" s="313"/>
      <c r="BP46" s="313"/>
      <c r="BQ46" s="101"/>
      <c r="BR46" s="101"/>
      <c r="BS46" s="101"/>
      <c r="BT46" s="101"/>
      <c r="BU46" s="101"/>
      <c r="BV46" s="101"/>
      <c r="BW46" s="101"/>
      <c r="BX46" s="101"/>
      <c r="BY46" s="101"/>
      <c r="BZ46" s="101"/>
      <c r="CA46" s="101"/>
      <c r="CB46" s="101"/>
      <c r="CC46" s="101"/>
      <c r="CD46" s="101"/>
      <c r="CE46" s="101"/>
      <c r="CF46" s="101"/>
      <c r="CG46" s="133"/>
      <c r="CH46" s="133"/>
      <c r="CI46" s="133"/>
      <c r="CJ46" s="133"/>
      <c r="CK46" s="133"/>
    </row>
    <row r="47" spans="3:89" x14ac:dyDescent="0.2">
      <c r="C47" s="315" t="s">
        <v>114</v>
      </c>
      <c r="D47" s="315"/>
      <c r="E47" s="53">
        <f t="shared" ref="E47:L47" si="72">3*28.3/(4.1*2+E9)</f>
        <v>9.3985239852398532</v>
      </c>
      <c r="F47" s="53">
        <f t="shared" si="72"/>
        <v>9.1086276262852053</v>
      </c>
      <c r="G47" s="53">
        <f t="shared" si="72"/>
        <v>8.8360797918473555</v>
      </c>
      <c r="H47" s="53">
        <f t="shared" si="72"/>
        <v>8.5793684210526333</v>
      </c>
      <c r="I47" s="53">
        <f t="shared" si="72"/>
        <v>8.3371522094926362</v>
      </c>
      <c r="J47" s="53">
        <f t="shared" si="72"/>
        <v>8.1082371667329891</v>
      </c>
      <c r="K47" s="53">
        <f t="shared" si="72"/>
        <v>7.8915569326103805</v>
      </c>
      <c r="L47" s="53">
        <f t="shared" si="72"/>
        <v>7.6861561674839693</v>
      </c>
      <c r="M47" s="53">
        <f t="shared" ref="M47:AB47" si="73">3*28.3/(4.1*2+M9)</f>
        <v>7.4911764705882362</v>
      </c>
      <c r="N47" s="53">
        <f t="shared" si="73"/>
        <v>7.1294611616515047</v>
      </c>
      <c r="O47" s="53">
        <f t="shared" si="73"/>
        <v>6.8010680907877177</v>
      </c>
      <c r="P47" s="53">
        <f t="shared" si="73"/>
        <v>6.5015954052329308</v>
      </c>
      <c r="Q47" s="53">
        <f t="shared" si="73"/>
        <v>6.2273838630806848</v>
      </c>
      <c r="R47" s="53">
        <f t="shared" si="73"/>
        <v>5.7429537767756491</v>
      </c>
      <c r="S47" s="53">
        <f t="shared" si="73"/>
        <v>5.3284518828451892</v>
      </c>
      <c r="T47" s="53">
        <f t="shared" si="73"/>
        <v>4.9697560975609765</v>
      </c>
      <c r="U47" s="53">
        <f t="shared" si="73"/>
        <v>4.6563071297989032</v>
      </c>
      <c r="V47" s="53">
        <f t="shared" si="73"/>
        <v>4.3800515907136717</v>
      </c>
      <c r="W47" s="53">
        <f t="shared" si="73"/>
        <v>4.1347402597402603</v>
      </c>
      <c r="X47" s="53">
        <f t="shared" si="73"/>
        <v>3.9154496541122223</v>
      </c>
      <c r="Y47" s="53">
        <f t="shared" si="73"/>
        <v>3.7182481751824823</v>
      </c>
      <c r="Z47" s="53">
        <f t="shared" si="73"/>
        <v>3.5399583043780405</v>
      </c>
      <c r="AA47" s="53">
        <f t="shared" si="73"/>
        <v>3.3779840848806373</v>
      </c>
      <c r="AB47" s="53">
        <f t="shared" si="73"/>
        <v>3.2301838934686118</v>
      </c>
      <c r="AC47" s="53">
        <f>3*28.3/(4.1*2+AC9)</f>
        <v>3.0947752126366956</v>
      </c>
      <c r="AD47" s="53">
        <f>3*28.3/(4.1*2+AD9)</f>
        <v>2.9702623906705545</v>
      </c>
      <c r="AE47" s="53">
        <f>3*28.3/(4.1*2+AE9)</f>
        <v>2.8553811659192831</v>
      </c>
      <c r="AF47" s="53">
        <f>3*28.3/(4.1*2+AF9)</f>
        <v>2.7490555855369676</v>
      </c>
      <c r="AG47" s="53">
        <f>3*28.3/(4.1*2+AG9)</f>
        <v>2.6503642039542146</v>
      </c>
      <c r="AH47" s="4"/>
      <c r="AI47" s="4"/>
      <c r="AJ47" s="4"/>
      <c r="AK47" s="4"/>
      <c r="AM47" s="313"/>
      <c r="AN47" s="313"/>
      <c r="AO47" s="101"/>
      <c r="AP47" s="101"/>
      <c r="AQ47" s="101"/>
      <c r="AR47" s="101"/>
      <c r="AS47" s="101"/>
      <c r="AT47" s="101"/>
      <c r="AU47" s="101"/>
      <c r="AV47" s="101"/>
      <c r="AW47" s="101"/>
      <c r="AX47" s="101"/>
      <c r="AY47" s="101"/>
      <c r="AZ47" s="101"/>
      <c r="BA47" s="101"/>
      <c r="BB47" s="101"/>
      <c r="BC47" s="101"/>
      <c r="BD47" s="101"/>
      <c r="BE47" s="133"/>
      <c r="BF47" s="133"/>
      <c r="BG47" s="133"/>
      <c r="BH47" s="133"/>
      <c r="BI47" s="133"/>
      <c r="BJ47" s="102"/>
      <c r="BK47" s="102"/>
      <c r="BL47" s="102"/>
      <c r="BM47" s="102"/>
      <c r="BN47" s="102"/>
      <c r="BO47" s="313"/>
      <c r="BP47" s="313"/>
      <c r="BQ47" s="101"/>
      <c r="BR47" s="101"/>
      <c r="BS47" s="101"/>
      <c r="BT47" s="101"/>
      <c r="BU47" s="101"/>
      <c r="BV47" s="101"/>
      <c r="BW47" s="101"/>
      <c r="BX47" s="101"/>
      <c r="BY47" s="101"/>
      <c r="BZ47" s="101"/>
      <c r="CA47" s="101"/>
      <c r="CB47" s="101"/>
      <c r="CC47" s="101"/>
      <c r="CD47" s="101"/>
      <c r="CE47" s="101"/>
      <c r="CF47" s="101"/>
      <c r="CG47" s="133"/>
      <c r="CH47" s="133"/>
      <c r="CI47" s="133"/>
      <c r="CJ47" s="133"/>
      <c r="CK47" s="133"/>
    </row>
    <row r="48" spans="3:89" x14ac:dyDescent="0.2">
      <c r="C48" s="316" t="s">
        <v>89</v>
      </c>
      <c r="D48" s="316"/>
      <c r="E48" s="52">
        <f t="shared" ref="E48:L48" si="74">4*28.3/(3*4.1+E9)</f>
        <v>8.619289340101524</v>
      </c>
      <c r="F48" s="52">
        <f t="shared" si="74"/>
        <v>8.4346476249611921</v>
      </c>
      <c r="G48" s="52">
        <f t="shared" si="74"/>
        <v>8.2577507598784212</v>
      </c>
      <c r="H48" s="52">
        <f t="shared" si="74"/>
        <v>8.0881214647216453</v>
      </c>
      <c r="I48" s="52">
        <f t="shared" si="74"/>
        <v>7.92532088681447</v>
      </c>
      <c r="J48" s="52">
        <f t="shared" si="74"/>
        <v>7.768944809837004</v>
      </c>
      <c r="K48" s="52">
        <f t="shared" si="74"/>
        <v>7.6186203028603483</v>
      </c>
      <c r="L48" s="52">
        <f t="shared" si="74"/>
        <v>7.4740027510316374</v>
      </c>
      <c r="M48" s="52">
        <f t="shared" ref="M48:AB48" si="75">4*28.3/(3*4.1+M9)</f>
        <v>7.3347732181425496</v>
      </c>
      <c r="N48" s="52">
        <f t="shared" si="75"/>
        <v>7.071317022384175</v>
      </c>
      <c r="O48" s="52">
        <f t="shared" si="75"/>
        <v>6.8261306532663326</v>
      </c>
      <c r="P48" s="52">
        <f t="shared" si="75"/>
        <v>6.597377367654202</v>
      </c>
      <c r="Q48" s="52">
        <f t="shared" si="75"/>
        <v>6.3834586466165426</v>
      </c>
      <c r="R48" s="52">
        <f t="shared" si="75"/>
        <v>5.9947043248014129</v>
      </c>
      <c r="S48" s="52">
        <f t="shared" si="75"/>
        <v>5.6505823627287857</v>
      </c>
      <c r="T48" s="52">
        <f t="shared" si="75"/>
        <v>5.3438237608182542</v>
      </c>
      <c r="U48" s="52">
        <f t="shared" si="75"/>
        <v>5.0686567164179106</v>
      </c>
      <c r="V48" s="52">
        <f t="shared" si="75"/>
        <v>4.8204400283889282</v>
      </c>
      <c r="W48" s="52">
        <f t="shared" si="75"/>
        <v>4.5953991880920162</v>
      </c>
      <c r="X48" s="52">
        <f t="shared" si="75"/>
        <v>4.3904330963154496</v>
      </c>
      <c r="Y48" s="52">
        <f t="shared" si="75"/>
        <v>4.2029702970297036</v>
      </c>
      <c r="Z48" s="52">
        <f t="shared" si="75"/>
        <v>4.0308605341246295</v>
      </c>
      <c r="AA48" s="52">
        <f t="shared" si="75"/>
        <v>3.8722919042189292</v>
      </c>
      <c r="AB48" s="52">
        <f t="shared" si="75"/>
        <v>3.725726823916621</v>
      </c>
      <c r="AC48" s="52">
        <f>4*28.3/(3*4.1+AC9)</f>
        <v>3.5898520084566599</v>
      </c>
      <c r="AD48" s="52">
        <f>4*28.3/(3*4.1+AD9)</f>
        <v>3.4635390107088226</v>
      </c>
      <c r="AE48" s="52">
        <f>4*28.3/(3*4.1+AE9)</f>
        <v>3.3458128078817739</v>
      </c>
      <c r="AF48" s="52">
        <f>4*28.3/(3*4.1+AF9)</f>
        <v>3.2358265840876617</v>
      </c>
      <c r="AG48" s="52">
        <f>4*28.3/(3*4.1+AG9)</f>
        <v>3.1328413284132841</v>
      </c>
      <c r="AH48" s="4"/>
      <c r="AI48" s="4"/>
      <c r="AJ48" s="4"/>
      <c r="AK48" s="4"/>
      <c r="AM48" s="313"/>
      <c r="AN48" s="313"/>
      <c r="AO48" s="101"/>
      <c r="AP48" s="101"/>
      <c r="AQ48" s="101"/>
      <c r="AR48" s="101"/>
      <c r="AS48" s="101"/>
      <c r="AT48" s="101"/>
      <c r="AU48" s="101"/>
      <c r="AV48" s="101"/>
      <c r="AW48" s="101"/>
      <c r="AX48" s="101"/>
      <c r="AY48" s="101"/>
      <c r="AZ48" s="101"/>
      <c r="BA48" s="101"/>
      <c r="BB48" s="101"/>
      <c r="BC48" s="101"/>
      <c r="BD48" s="101"/>
      <c r="BE48" s="133"/>
      <c r="BF48" s="133"/>
      <c r="BG48" s="133"/>
      <c r="BH48" s="133"/>
      <c r="BI48" s="133"/>
      <c r="BJ48" s="102"/>
      <c r="BK48" s="102"/>
      <c r="BL48" s="102"/>
      <c r="BM48" s="102"/>
      <c r="BN48" s="102"/>
      <c r="BO48" s="313"/>
      <c r="BP48" s="313"/>
      <c r="BQ48" s="101"/>
      <c r="BR48" s="101"/>
      <c r="BS48" s="101"/>
      <c r="BT48" s="101"/>
      <c r="BU48" s="101"/>
      <c r="BV48" s="101"/>
      <c r="BW48" s="101"/>
      <c r="BX48" s="101"/>
      <c r="BY48" s="101"/>
      <c r="BZ48" s="101"/>
      <c r="CA48" s="101"/>
      <c r="CB48" s="101"/>
      <c r="CC48" s="101"/>
      <c r="CD48" s="101"/>
      <c r="CE48" s="101"/>
      <c r="CF48" s="101"/>
      <c r="CG48" s="133"/>
      <c r="CH48" s="133"/>
      <c r="CI48" s="133"/>
      <c r="CJ48" s="133"/>
      <c r="CK48" s="133"/>
    </row>
    <row r="49" spans="2:89" x14ac:dyDescent="0.2">
      <c r="B49">
        <f>44/3</f>
        <v>14.666666666666666</v>
      </c>
      <c r="C49" s="317" t="s">
        <v>92</v>
      </c>
      <c r="D49" s="318"/>
      <c r="E49" s="94">
        <f t="shared" ref="E49:L49" si="76">14.667/E9</f>
        <v>17.6004</v>
      </c>
      <c r="F49" s="94">
        <f t="shared" si="76"/>
        <v>13.085799256505576</v>
      </c>
      <c r="G49" s="94">
        <f t="shared" si="76"/>
        <v>10.414437869822486</v>
      </c>
      <c r="H49" s="94">
        <f t="shared" si="76"/>
        <v>8.6488452088452092</v>
      </c>
      <c r="I49" s="94">
        <f t="shared" si="76"/>
        <v>7.3951260504201679</v>
      </c>
      <c r="J49" s="94">
        <f t="shared" si="76"/>
        <v>6.4588623853211002</v>
      </c>
      <c r="K49" s="94">
        <f t="shared" si="76"/>
        <v>5.7330293159609127</v>
      </c>
      <c r="L49" s="94">
        <f t="shared" si="76"/>
        <v>5.15385065885798</v>
      </c>
      <c r="M49" s="94">
        <f t="shared" ref="M49:AB49" si="77">14.667/M9</f>
        <v>4.6809574468085104</v>
      </c>
      <c r="N49" s="94">
        <f t="shared" si="77"/>
        <v>3.9551460674157299</v>
      </c>
      <c r="O49" s="94">
        <f t="shared" si="77"/>
        <v>3.4242023346303503</v>
      </c>
      <c r="P49" s="94">
        <f t="shared" si="77"/>
        <v>3.0189365351629509</v>
      </c>
      <c r="Q49" s="94">
        <f t="shared" si="77"/>
        <v>2.6994478527607364</v>
      </c>
      <c r="R49" s="94">
        <f t="shared" si="77"/>
        <v>2.2278987341772152</v>
      </c>
      <c r="S49" s="94">
        <f t="shared" si="77"/>
        <v>1.896594827586207</v>
      </c>
      <c r="T49" s="94">
        <f t="shared" si="77"/>
        <v>1.6510694183864916</v>
      </c>
      <c r="U49" s="94">
        <f t="shared" si="77"/>
        <v>1.461827242524917</v>
      </c>
      <c r="V49" s="94">
        <f t="shared" si="77"/>
        <v>1.31150521609538</v>
      </c>
      <c r="W49" s="94">
        <f t="shared" si="77"/>
        <v>1.1892162162162161</v>
      </c>
      <c r="X49" s="94">
        <f t="shared" si="77"/>
        <v>1.08778739184178</v>
      </c>
      <c r="Y49" s="94">
        <f t="shared" si="77"/>
        <v>1.0023006833712984</v>
      </c>
      <c r="Z49" s="94">
        <f t="shared" si="77"/>
        <v>0.92927138331573389</v>
      </c>
      <c r="AA49" s="94">
        <f t="shared" si="77"/>
        <v>0.8661614173228348</v>
      </c>
      <c r="AB49" s="94">
        <f t="shared" si="77"/>
        <v>0.81107834101382492</v>
      </c>
      <c r="AC49" s="94">
        <f>14.667/AC9</f>
        <v>0.76258232235701917</v>
      </c>
      <c r="AD49" s="94">
        <f>14.667/AD9</f>
        <v>0.71955846279640245</v>
      </c>
      <c r="AE49" s="94">
        <f>14.667/AE9</f>
        <v>0.68113003095975233</v>
      </c>
      <c r="AF49" s="94">
        <f>14.667/AF9</f>
        <v>0.64659808963997067</v>
      </c>
      <c r="AG49" s="94">
        <f>14.667/AG9</f>
        <v>0.61539860139860147</v>
      </c>
      <c r="AH49" s="4"/>
      <c r="AI49" s="4"/>
      <c r="AJ49" s="4"/>
      <c r="AK49" s="4"/>
      <c r="AM49" s="313"/>
      <c r="AN49" s="313"/>
      <c r="AO49" s="101"/>
      <c r="AP49" s="101"/>
      <c r="AQ49" s="101"/>
      <c r="AR49" s="101"/>
      <c r="AS49" s="101"/>
      <c r="AT49" s="101"/>
      <c r="AU49" s="101"/>
      <c r="AV49" s="101"/>
      <c r="AW49" s="101"/>
      <c r="AX49" s="101"/>
      <c r="AY49" s="101"/>
      <c r="AZ49" s="101"/>
      <c r="BA49" s="101"/>
      <c r="BB49" s="101"/>
      <c r="BC49" s="101"/>
      <c r="BD49" s="101"/>
      <c r="BE49" s="133"/>
      <c r="BF49" s="133"/>
      <c r="BG49" s="133"/>
      <c r="BH49" s="133"/>
      <c r="BI49" s="133"/>
      <c r="BJ49" s="102"/>
      <c r="BK49" s="102"/>
      <c r="BL49" s="102"/>
      <c r="BM49" s="102"/>
      <c r="BN49" s="102"/>
      <c r="BO49" s="313"/>
      <c r="BP49" s="313"/>
      <c r="BQ49" s="101"/>
      <c r="BR49" s="101"/>
      <c r="BS49" s="101"/>
      <c r="BT49" s="101"/>
      <c r="BU49" s="101"/>
      <c r="BV49" s="101"/>
      <c r="BW49" s="101"/>
      <c r="BX49" s="101"/>
      <c r="BY49" s="101"/>
      <c r="BZ49" s="101"/>
      <c r="CA49" s="101"/>
      <c r="CB49" s="101"/>
      <c r="CC49" s="101"/>
      <c r="CD49" s="101"/>
      <c r="CE49" s="101"/>
      <c r="CF49" s="101"/>
      <c r="CG49" s="133"/>
      <c r="CH49" s="133"/>
      <c r="CI49" s="133"/>
      <c r="CJ49" s="133"/>
      <c r="CK49" s="133"/>
    </row>
    <row r="50" spans="2:89" x14ac:dyDescent="0.2">
      <c r="C50" s="319" t="s">
        <v>76</v>
      </c>
      <c r="D50" s="320"/>
      <c r="E50" s="95">
        <f t="shared" ref="E50:L50" si="78">2*44/(4+E9)</f>
        <v>18.206896551724139</v>
      </c>
      <c r="F50" s="95">
        <f t="shared" si="78"/>
        <v>17.184703010577703</v>
      </c>
      <c r="G50" s="95">
        <f t="shared" si="78"/>
        <v>16.271186440677965</v>
      </c>
      <c r="H50" s="95">
        <f t="shared" si="78"/>
        <v>15.449890270665692</v>
      </c>
      <c r="I50" s="95">
        <f t="shared" si="78"/>
        <v>14.707520891364902</v>
      </c>
      <c r="J50" s="95">
        <f t="shared" si="78"/>
        <v>14.033222591362126</v>
      </c>
      <c r="K50" s="95">
        <f t="shared" si="78"/>
        <v>13.418043202033036</v>
      </c>
      <c r="L50" s="95">
        <f t="shared" si="78"/>
        <v>12.854534388314059</v>
      </c>
      <c r="M50" s="95">
        <f t="shared" ref="M50:AB50" si="79">2*44/(4+M9)</f>
        <v>12.336448598130842</v>
      </c>
      <c r="N50" s="95">
        <f t="shared" si="79"/>
        <v>11.416216216216215</v>
      </c>
      <c r="O50" s="95">
        <f t="shared" si="79"/>
        <v>10.623742454728371</v>
      </c>
      <c r="P50" s="95">
        <f t="shared" si="79"/>
        <v>9.9341486359360314</v>
      </c>
      <c r="Q50" s="95">
        <f t="shared" si="79"/>
        <v>9.328621908127209</v>
      </c>
      <c r="R50" s="95">
        <f t="shared" si="79"/>
        <v>8.3149606299212611</v>
      </c>
      <c r="S50" s="95">
        <f t="shared" si="79"/>
        <v>7.5000000000000009</v>
      </c>
      <c r="T50" s="95">
        <f t="shared" si="79"/>
        <v>6.8305304010349293</v>
      </c>
      <c r="U50" s="95">
        <f t="shared" si="79"/>
        <v>6.2707838479809981</v>
      </c>
      <c r="V50" s="95">
        <f t="shared" si="79"/>
        <v>5.7958287596048299</v>
      </c>
      <c r="W50" s="95">
        <f t="shared" si="79"/>
        <v>5.3877551020408152</v>
      </c>
      <c r="X50" s="95">
        <f t="shared" si="79"/>
        <v>5.0333651096282175</v>
      </c>
      <c r="Y50" s="95">
        <f t="shared" si="79"/>
        <v>4.7227191413237923</v>
      </c>
      <c r="Z50" s="95">
        <f t="shared" si="79"/>
        <v>4.4481887110362264</v>
      </c>
      <c r="AA50" s="95">
        <f t="shared" si="79"/>
        <v>4.2038216560509563</v>
      </c>
      <c r="AB50" s="95">
        <f t="shared" si="79"/>
        <v>3.9849056603773585</v>
      </c>
      <c r="AC50" s="95">
        <f>2*44/(4+AC9)</f>
        <v>3.7876614060258254</v>
      </c>
      <c r="AD50" s="95">
        <f>2*44/(4+AD9)</f>
        <v>3.6090225563909781</v>
      </c>
      <c r="AE50" s="95">
        <f>2*44/(4+AE9)</f>
        <v>3.4464751958224547</v>
      </c>
      <c r="AF50" s="95">
        <f>2*44/(4+AF9)</f>
        <v>3.2979387882573397</v>
      </c>
      <c r="AG50" s="95">
        <f>2*44/(4+AG9)</f>
        <v>3.1616766467065869</v>
      </c>
      <c r="AH50" s="4"/>
      <c r="AI50" s="4"/>
      <c r="AJ50" s="4"/>
      <c r="AK50" s="4"/>
      <c r="AM50" s="313"/>
      <c r="AN50" s="313"/>
      <c r="AO50" s="101"/>
      <c r="AP50" s="101"/>
      <c r="AQ50" s="101"/>
      <c r="AR50" s="101"/>
      <c r="AS50" s="101"/>
      <c r="AT50" s="101"/>
      <c r="AU50" s="101"/>
      <c r="AV50" s="101"/>
      <c r="AW50" s="101"/>
      <c r="AX50" s="101"/>
      <c r="AY50" s="101"/>
      <c r="AZ50" s="101"/>
      <c r="BA50" s="101"/>
      <c r="BB50" s="101"/>
      <c r="BC50" s="101"/>
      <c r="BD50" s="101"/>
      <c r="BE50" s="133"/>
      <c r="BF50" s="133"/>
      <c r="BG50" s="133"/>
      <c r="BH50" s="133"/>
      <c r="BI50" s="133"/>
      <c r="BJ50" s="102"/>
      <c r="BK50" s="102"/>
      <c r="BL50" s="102"/>
      <c r="BM50" s="102"/>
      <c r="BN50" s="102"/>
      <c r="BO50" s="313"/>
      <c r="BP50" s="313"/>
      <c r="BQ50" s="101"/>
      <c r="BR50" s="101"/>
      <c r="BS50" s="101"/>
      <c r="BT50" s="101"/>
      <c r="BU50" s="101"/>
      <c r="BV50" s="101"/>
      <c r="BW50" s="101"/>
      <c r="BX50" s="101"/>
      <c r="BY50" s="101"/>
      <c r="BZ50" s="101"/>
      <c r="CA50" s="101"/>
      <c r="CB50" s="101"/>
      <c r="CC50" s="101"/>
      <c r="CD50" s="101"/>
      <c r="CE50" s="101"/>
      <c r="CF50" s="101"/>
      <c r="CG50" s="133"/>
      <c r="CH50" s="133"/>
      <c r="CI50" s="133"/>
      <c r="CJ50" s="133"/>
      <c r="CK50" s="133"/>
    </row>
    <row r="51" spans="2:89" x14ac:dyDescent="0.2">
      <c r="C51" s="30"/>
      <c r="D51" s="30"/>
      <c r="E51" s="190"/>
      <c r="F51" s="190"/>
      <c r="G51" s="190"/>
      <c r="H51" s="190"/>
      <c r="I51" s="190"/>
      <c r="J51" s="190"/>
      <c r="K51" s="190"/>
      <c r="L51" s="190"/>
      <c r="M51" s="4"/>
      <c r="N51" s="4"/>
      <c r="O51" s="4"/>
      <c r="P51" s="4"/>
      <c r="Q51" s="4"/>
      <c r="R51" s="4"/>
      <c r="S51" s="4"/>
      <c r="T51" s="4"/>
      <c r="U51" s="4"/>
      <c r="V51" s="4"/>
      <c r="W51" s="4"/>
      <c r="X51" s="4"/>
      <c r="Y51" s="4"/>
      <c r="Z51" s="4"/>
      <c r="AA51" s="4"/>
      <c r="AB51" s="4"/>
      <c r="AC51" s="134"/>
      <c r="AD51" s="134"/>
      <c r="AE51" s="134"/>
      <c r="AF51" s="134"/>
      <c r="AG51" s="134"/>
      <c r="AH51" s="4"/>
      <c r="AI51" s="4"/>
      <c r="AJ51" s="4"/>
      <c r="AK51" s="4"/>
      <c r="AM51" s="313"/>
      <c r="AN51" s="313"/>
      <c r="AO51" s="101"/>
      <c r="AP51" s="101"/>
      <c r="AQ51" s="101"/>
      <c r="AR51" s="101"/>
      <c r="AS51" s="101"/>
      <c r="AT51" s="101"/>
      <c r="AU51" s="101"/>
      <c r="AV51" s="101"/>
      <c r="AW51" s="101"/>
      <c r="AX51" s="101"/>
      <c r="AY51" s="101"/>
      <c r="AZ51" s="101"/>
      <c r="BA51" s="101"/>
      <c r="BB51" s="101"/>
      <c r="BC51" s="101"/>
      <c r="BD51" s="101"/>
      <c r="BE51" s="133"/>
      <c r="BF51" s="133"/>
      <c r="BG51" s="133"/>
      <c r="BH51" s="133"/>
      <c r="BI51" s="133"/>
      <c r="BJ51" s="102"/>
      <c r="BK51" s="102"/>
      <c r="BL51" s="102"/>
      <c r="BM51" s="102"/>
      <c r="BN51" s="102"/>
      <c r="BO51" s="313"/>
      <c r="BP51" s="313"/>
      <c r="BQ51" s="101"/>
      <c r="BR51" s="101"/>
      <c r="BS51" s="101"/>
      <c r="BT51" s="101"/>
      <c r="BU51" s="101"/>
      <c r="BV51" s="101"/>
      <c r="BW51" s="101"/>
      <c r="BX51" s="101"/>
      <c r="BY51" s="101"/>
      <c r="BZ51" s="101"/>
      <c r="CA51" s="101"/>
      <c r="CB51" s="101"/>
      <c r="CC51" s="101"/>
      <c r="CD51" s="101"/>
      <c r="CE51" s="101"/>
      <c r="CF51" s="101"/>
      <c r="CG51" s="133"/>
      <c r="CH51" s="133"/>
      <c r="CI51" s="133"/>
      <c r="CJ51" s="133"/>
      <c r="CK51" s="133"/>
    </row>
    <row r="52" spans="2:89" x14ac:dyDescent="0.2">
      <c r="B52" t="s">
        <v>116</v>
      </c>
      <c r="C52" s="30"/>
      <c r="D52" s="30"/>
      <c r="E52" s="190"/>
      <c r="F52" s="190"/>
      <c r="G52" s="190"/>
      <c r="H52" s="190"/>
      <c r="I52" s="190"/>
      <c r="J52" s="190"/>
      <c r="K52" s="190"/>
      <c r="L52" s="190"/>
      <c r="M52" s="4"/>
      <c r="N52" s="4"/>
      <c r="O52" s="4"/>
      <c r="P52" s="4"/>
      <c r="Q52" s="4"/>
      <c r="R52" s="4"/>
      <c r="S52" s="4"/>
      <c r="T52" s="4"/>
      <c r="U52" s="4"/>
      <c r="V52" s="4"/>
      <c r="W52" s="4"/>
      <c r="X52" s="4"/>
      <c r="Y52" s="4"/>
      <c r="Z52" s="4"/>
      <c r="AA52" s="4"/>
      <c r="AB52" s="4"/>
      <c r="AC52" s="134"/>
      <c r="AD52" s="134"/>
      <c r="AE52" s="134"/>
      <c r="AF52" s="134"/>
      <c r="AG52" s="134"/>
      <c r="AH52" s="4"/>
      <c r="AI52" s="4"/>
      <c r="AJ52" s="4"/>
      <c r="AK52" s="4"/>
      <c r="AM52" s="30"/>
      <c r="AN52" s="30"/>
      <c r="AO52" s="4"/>
      <c r="AP52" s="4"/>
      <c r="AQ52" s="4"/>
      <c r="AR52" s="4"/>
      <c r="AS52" s="4"/>
      <c r="AT52" s="4"/>
      <c r="AU52" s="4"/>
      <c r="AV52" s="4"/>
      <c r="AW52" s="4"/>
      <c r="AX52" s="4"/>
      <c r="AY52" s="4"/>
      <c r="AZ52" s="4"/>
      <c r="BA52" s="4"/>
      <c r="BB52" s="4"/>
      <c r="BC52" s="4"/>
      <c r="BD52" s="4"/>
      <c r="BE52" s="134"/>
      <c r="BF52" s="134"/>
      <c r="BG52" s="134"/>
      <c r="BH52" s="134"/>
      <c r="BI52" s="134"/>
      <c r="BO52" s="30"/>
      <c r="BP52" s="30"/>
      <c r="BQ52" s="4"/>
      <c r="BR52" s="4"/>
      <c r="BS52" s="4"/>
      <c r="BT52" s="4"/>
      <c r="BU52" s="4"/>
      <c r="BV52" s="4"/>
      <c r="BW52" s="4"/>
      <c r="BX52" s="4"/>
      <c r="BY52" s="4"/>
      <c r="BZ52" s="4"/>
      <c r="CA52" s="4"/>
      <c r="CB52" s="4"/>
      <c r="CC52" s="4"/>
      <c r="CD52" s="4"/>
      <c r="CE52" s="4"/>
      <c r="CF52" s="4"/>
      <c r="CG52" s="134"/>
      <c r="CH52" s="134"/>
      <c r="CI52" s="134"/>
      <c r="CJ52" s="134"/>
      <c r="CK52" s="134"/>
    </row>
    <row r="53" spans="2:89" x14ac:dyDescent="0.2">
      <c r="B53">
        <v>60</v>
      </c>
      <c r="D53" s="13" t="s">
        <v>7</v>
      </c>
      <c r="E53" s="14">
        <f t="shared" ref="E53:L53" si="80">2*$B$53/(30+E9)</f>
        <v>3.8918918918918921</v>
      </c>
      <c r="F53" s="14">
        <f t="shared" si="80"/>
        <v>3.8559378765564332</v>
      </c>
      <c r="G53" s="14">
        <f t="shared" si="80"/>
        <v>3.8206420801273548</v>
      </c>
      <c r="H53" s="14">
        <f t="shared" si="80"/>
        <v>3.785986591297489</v>
      </c>
      <c r="I53" s="14">
        <f t="shared" si="80"/>
        <v>3.751954142782699</v>
      </c>
      <c r="J53" s="14">
        <f t="shared" si="80"/>
        <v>3.7185280826339571</v>
      </c>
      <c r="K53" s="14">
        <f t="shared" si="80"/>
        <v>3.685692347069363</v>
      </c>
      <c r="L53" s="14">
        <f t="shared" si="80"/>
        <v>3.6534314347329699</v>
      </c>
      <c r="M53" s="14">
        <f t="shared" ref="M53:AB53" si="81">2*$B$53/(30+M9)</f>
        <v>3.6217303822937628</v>
      </c>
      <c r="N53" s="14">
        <f t="shared" si="81"/>
        <v>3.5599505562422742</v>
      </c>
      <c r="O53" s="14">
        <f t="shared" si="81"/>
        <v>3.5002430724355862</v>
      </c>
      <c r="P53" s="14">
        <f t="shared" si="81"/>
        <v>3.4425053789146545</v>
      </c>
      <c r="Q53" s="14">
        <f t="shared" si="81"/>
        <v>3.3866415804327379</v>
      </c>
      <c r="R53" s="14">
        <f t="shared" si="81"/>
        <v>3.2801822323462413</v>
      </c>
      <c r="S53" s="14">
        <f t="shared" si="81"/>
        <v>3.1802120141342756</v>
      </c>
      <c r="T53" s="14">
        <f t="shared" si="81"/>
        <v>3.086155165023575</v>
      </c>
      <c r="U53" s="14">
        <f t="shared" si="81"/>
        <v>2.9975020815986677</v>
      </c>
      <c r="V53" s="14">
        <f t="shared" si="81"/>
        <v>2.9138000809388909</v>
      </c>
      <c r="W53" s="14">
        <f t="shared" si="81"/>
        <v>2.8346456692913384</v>
      </c>
      <c r="X53" s="14">
        <f t="shared" si="81"/>
        <v>2.7596780375622845</v>
      </c>
      <c r="Y53" s="14">
        <f t="shared" si="81"/>
        <v>2.68857356235997</v>
      </c>
      <c r="Z53" s="14">
        <f t="shared" si="81"/>
        <v>2.6210411357844925</v>
      </c>
      <c r="AA53" s="14">
        <f t="shared" si="81"/>
        <v>2.5568181818181821</v>
      </c>
      <c r="AB53" s="14">
        <f t="shared" si="81"/>
        <v>2.4956672443674179</v>
      </c>
      <c r="AC53" s="14">
        <f>2*$B$53/(30+AC9)</f>
        <v>2.4373730534867977</v>
      </c>
      <c r="AD53" s="14">
        <f>2*$B$53/(30+AD9)</f>
        <v>2.381739993384056</v>
      </c>
      <c r="AE53" s="14">
        <f>2*$B$53/(30+AE9)</f>
        <v>2.3285899094437257</v>
      </c>
      <c r="AF53" s="14">
        <f>2*$B$53/(30+AF9)</f>
        <v>2.2777602024675736</v>
      </c>
      <c r="AG53" s="14">
        <f>2*$B$53/(30+AG9)</f>
        <v>2.2291021671826625</v>
      </c>
      <c r="AH53" s="32"/>
      <c r="AI53" s="32"/>
      <c r="AJ53" s="32"/>
      <c r="AK53" s="32"/>
      <c r="AN53" s="13"/>
      <c r="AO53" s="14"/>
      <c r="AP53" s="14"/>
      <c r="AQ53" s="14"/>
      <c r="AR53" s="14"/>
      <c r="AS53" s="14"/>
      <c r="AT53" s="14"/>
      <c r="AU53" s="14"/>
      <c r="AV53" s="14"/>
      <c r="AW53" s="14"/>
      <c r="AX53" s="14"/>
      <c r="AY53" s="14"/>
      <c r="AZ53" s="14"/>
      <c r="BA53" s="14"/>
      <c r="BB53" s="14"/>
      <c r="BC53" s="14"/>
      <c r="BD53" s="14"/>
      <c r="BE53" s="14"/>
      <c r="BF53" s="14"/>
      <c r="BG53" s="14"/>
      <c r="BH53" s="14"/>
      <c r="BI53" s="14"/>
      <c r="BP53" s="13"/>
      <c r="BQ53" s="14"/>
      <c r="BR53" s="14"/>
      <c r="BS53" s="14"/>
      <c r="BT53" s="14"/>
      <c r="BU53" s="14"/>
      <c r="BV53" s="14"/>
      <c r="BW53" s="14"/>
      <c r="BX53" s="14"/>
      <c r="BY53" s="14"/>
      <c r="BZ53" s="14"/>
      <c r="CA53" s="14"/>
      <c r="CB53" s="14"/>
      <c r="CC53" s="14"/>
      <c r="CD53" s="14"/>
      <c r="CE53" s="14"/>
      <c r="CF53" s="14"/>
      <c r="CG53" s="14"/>
      <c r="CH53" s="14"/>
      <c r="CI53" s="14"/>
      <c r="CJ53" s="14"/>
      <c r="CK53" s="14"/>
    </row>
    <row r="54" spans="2:89" x14ac:dyDescent="0.2">
      <c r="B54">
        <v>60</v>
      </c>
      <c r="D54" s="13" t="s">
        <v>8</v>
      </c>
      <c r="E54" s="14">
        <f t="shared" ref="E54:L54" si="82">2*$B$54/(25+E9)</f>
        <v>4.645161290322581</v>
      </c>
      <c r="F54" s="14">
        <f t="shared" si="82"/>
        <v>4.594034136225873</v>
      </c>
      <c r="G54" s="14">
        <f t="shared" si="82"/>
        <v>4.5440201956453139</v>
      </c>
      <c r="H54" s="14">
        <f t="shared" si="82"/>
        <v>4.495083502419229</v>
      </c>
      <c r="I54" s="14">
        <f t="shared" si="82"/>
        <v>4.4471896232242125</v>
      </c>
      <c r="J54" s="14">
        <f t="shared" si="82"/>
        <v>4.400305576776165</v>
      </c>
      <c r="K54" s="14">
        <f t="shared" si="82"/>
        <v>4.3543997580889027</v>
      </c>
      <c r="L54" s="14">
        <f t="shared" si="82"/>
        <v>4.3094418674248098</v>
      </c>
      <c r="M54" s="14">
        <f t="shared" ref="M54:AB54" si="83">2*$B$54/(25+M9)</f>
        <v>4.2654028436018958</v>
      </c>
      <c r="N54" s="14">
        <f t="shared" si="83"/>
        <v>4.1799709724238028</v>
      </c>
      <c r="O54" s="14">
        <f t="shared" si="83"/>
        <v>4.0978941377347757</v>
      </c>
      <c r="P54" s="14">
        <f t="shared" si="83"/>
        <v>4.0189785096288029</v>
      </c>
      <c r="Q54" s="14">
        <f t="shared" si="83"/>
        <v>3.9430449069003286</v>
      </c>
      <c r="R54" s="14">
        <f t="shared" si="83"/>
        <v>3.7994722955145122</v>
      </c>
      <c r="S54" s="14">
        <f t="shared" si="83"/>
        <v>3.6659877800407332</v>
      </c>
      <c r="T54" s="14">
        <f t="shared" si="83"/>
        <v>3.5415641908509592</v>
      </c>
      <c r="U54" s="14">
        <f t="shared" si="83"/>
        <v>3.4253092293054235</v>
      </c>
      <c r="V54" s="14">
        <f t="shared" si="83"/>
        <v>3.3164440350069091</v>
      </c>
      <c r="W54" s="14">
        <f t="shared" si="83"/>
        <v>3.214285714285714</v>
      </c>
      <c r="X54" s="14">
        <f t="shared" si="83"/>
        <v>3.1182330012992638</v>
      </c>
      <c r="Y54" s="14">
        <f t="shared" si="83"/>
        <v>3.0277544154751892</v>
      </c>
      <c r="Z54" s="14">
        <f t="shared" si="83"/>
        <v>2.9423784225582348</v>
      </c>
      <c r="AA54" s="14">
        <f t="shared" si="83"/>
        <v>2.8616852146263914</v>
      </c>
      <c r="AB54" s="14">
        <f t="shared" si="83"/>
        <v>2.7852998065764027</v>
      </c>
      <c r="AC54" s="14">
        <f>2*$B$54/(25+AC9)</f>
        <v>2.7128862094951018</v>
      </c>
      <c r="AD54" s="14">
        <f>2*$B$54/(25+AD9)</f>
        <v>2.6441424899008452</v>
      </c>
      <c r="AE54" s="14">
        <f>2*$B$54/(25+AE9)</f>
        <v>2.5787965616045847</v>
      </c>
      <c r="AF54" s="14">
        <f>2*$B$54/(25+AF9)</f>
        <v>2.5166025865082142</v>
      </c>
      <c r="AG54" s="14">
        <f>2*$B$54/(25+AG9)</f>
        <v>2.4573378839590445</v>
      </c>
      <c r="AH54" s="32"/>
      <c r="AI54" s="32"/>
      <c r="AJ54" s="32"/>
      <c r="AK54" s="32"/>
      <c r="AN54" s="13"/>
      <c r="AO54" s="14"/>
      <c r="AP54" s="14"/>
      <c r="AQ54" s="14"/>
      <c r="AR54" s="14"/>
      <c r="AS54" s="14"/>
      <c r="AT54" s="14"/>
      <c r="AU54" s="14"/>
      <c r="AV54" s="14"/>
      <c r="AW54" s="14"/>
      <c r="AX54" s="14"/>
      <c r="AY54" s="14"/>
      <c r="AZ54" s="14"/>
      <c r="BA54" s="14"/>
      <c r="BB54" s="14"/>
      <c r="BC54" s="14"/>
      <c r="BD54" s="14"/>
      <c r="BE54" s="14"/>
      <c r="BF54" s="14"/>
      <c r="BG54" s="14"/>
      <c r="BH54" s="14"/>
      <c r="BI54" s="14"/>
      <c r="BP54" s="13"/>
      <c r="BQ54" s="14"/>
      <c r="BR54" s="14"/>
      <c r="BS54" s="14"/>
      <c r="BT54" s="14"/>
      <c r="BU54" s="14"/>
      <c r="BV54" s="14"/>
      <c r="BW54" s="14"/>
      <c r="BX54" s="14"/>
      <c r="BY54" s="14"/>
      <c r="BZ54" s="14"/>
      <c r="CA54" s="14"/>
      <c r="CB54" s="14"/>
      <c r="CC54" s="14"/>
      <c r="CD54" s="14"/>
      <c r="CE54" s="14"/>
      <c r="CF54" s="14"/>
      <c r="CG54" s="14"/>
      <c r="CH54" s="14"/>
      <c r="CI54" s="14"/>
      <c r="CJ54" s="14"/>
      <c r="CK54" s="14"/>
    </row>
    <row r="55" spans="2:89" x14ac:dyDescent="0.2">
      <c r="B55">
        <v>60</v>
      </c>
      <c r="D55" s="13" t="s">
        <v>9</v>
      </c>
      <c r="E55" s="14">
        <f t="shared" ref="E55:L55" si="84">2*$B$55/(20+E9)</f>
        <v>5.7600000000000007</v>
      </c>
      <c r="F55" s="14">
        <f t="shared" si="84"/>
        <v>5.6815940027618863</v>
      </c>
      <c r="G55" s="14">
        <f t="shared" si="84"/>
        <v>5.6052938886726356</v>
      </c>
      <c r="H55" s="14">
        <f t="shared" si="84"/>
        <v>5.5310159400806604</v>
      </c>
      <c r="I55" s="14">
        <f t="shared" si="84"/>
        <v>5.4586808188021223</v>
      </c>
      <c r="J55" s="14">
        <f t="shared" si="84"/>
        <v>5.3882132834424699</v>
      </c>
      <c r="K55" s="14">
        <f t="shared" si="84"/>
        <v>5.3195419283339493</v>
      </c>
      <c r="L55" s="14">
        <f t="shared" si="84"/>
        <v>5.2525989421849353</v>
      </c>
      <c r="M55" s="14">
        <f t="shared" ref="M55:AB55" si="85">2*$B$55/(20+M9)</f>
        <v>5.1873198847262252</v>
      </c>
      <c r="N55" s="14">
        <f t="shared" si="85"/>
        <v>5.0615114235500878</v>
      </c>
      <c r="O55" s="14">
        <f t="shared" si="85"/>
        <v>4.9416609471516821</v>
      </c>
      <c r="P55" s="14">
        <f t="shared" si="85"/>
        <v>4.8273550117331547</v>
      </c>
      <c r="Q55" s="14">
        <f t="shared" si="85"/>
        <v>4.7182175622542593</v>
      </c>
      <c r="R55" s="14">
        <f t="shared" si="85"/>
        <v>4.5141065830721008</v>
      </c>
      <c r="S55" s="14">
        <f t="shared" si="85"/>
        <v>4.3269230769230766</v>
      </c>
      <c r="T55" s="14">
        <f t="shared" si="85"/>
        <v>4.1546451240623199</v>
      </c>
      <c r="U55" s="14">
        <f t="shared" si="85"/>
        <v>3.9955604883462823</v>
      </c>
      <c r="V55" s="14">
        <f t="shared" si="85"/>
        <v>3.8482095136290755</v>
      </c>
      <c r="W55" s="14">
        <f t="shared" si="85"/>
        <v>3.7113402061855667</v>
      </c>
      <c r="X55" s="14">
        <f t="shared" si="85"/>
        <v>3.5838725734196117</v>
      </c>
      <c r="Y55" s="14">
        <f t="shared" si="85"/>
        <v>3.4648700673724737</v>
      </c>
      <c r="Z55" s="14">
        <f t="shared" si="85"/>
        <v>3.353516534699581</v>
      </c>
      <c r="AA55" s="14">
        <f t="shared" si="85"/>
        <v>3.2490974729241882</v>
      </c>
      <c r="AB55" s="14">
        <f t="shared" si="85"/>
        <v>3.1509846827133483</v>
      </c>
      <c r="AC55" s="14">
        <f>2*$B$55/(20+AC9)</f>
        <v>3.058623619371283</v>
      </c>
      <c r="AD55" s="14">
        <f>2*$B$55/(20+AD9)</f>
        <v>2.9715229054890635</v>
      </c>
      <c r="AE55" s="14">
        <f>2*$B$55/(20+AE9)</f>
        <v>2.8892455858747996</v>
      </c>
      <c r="AF55" s="14">
        <f>2*$B$55/(20+AF9)</f>
        <v>2.8114017961733699</v>
      </c>
      <c r="AG55" s="14">
        <f>2*$B$55/(20+AG9)</f>
        <v>2.7376425855513311</v>
      </c>
      <c r="AH55" s="32"/>
      <c r="AI55" s="32"/>
      <c r="AJ55" s="32"/>
      <c r="AK55" s="32"/>
      <c r="AN55" s="13"/>
      <c r="AO55" s="14"/>
      <c r="AP55" s="14"/>
      <c r="AQ55" s="14"/>
      <c r="AR55" s="14"/>
      <c r="AS55" s="14"/>
      <c r="AT55" s="14"/>
      <c r="AU55" s="14"/>
      <c r="AV55" s="14"/>
      <c r="AW55" s="14"/>
      <c r="AX55" s="14"/>
      <c r="AY55" s="14"/>
      <c r="AZ55" s="14"/>
      <c r="BA55" s="14"/>
      <c r="BB55" s="14"/>
      <c r="BC55" s="14"/>
      <c r="BD55" s="14"/>
      <c r="BE55" s="14"/>
      <c r="BF55" s="14"/>
      <c r="BG55" s="14"/>
      <c r="BH55" s="14"/>
      <c r="BI55" s="14"/>
      <c r="BP55" s="13"/>
      <c r="BQ55" s="14"/>
      <c r="BR55" s="14"/>
      <c r="BS55" s="14"/>
      <c r="BT55" s="14"/>
      <c r="BU55" s="14"/>
      <c r="BV55" s="14"/>
      <c r="BW55" s="14"/>
      <c r="BX55" s="14"/>
      <c r="BY55" s="14"/>
      <c r="BZ55" s="14"/>
      <c r="CA55" s="14"/>
      <c r="CB55" s="14"/>
      <c r="CC55" s="14"/>
      <c r="CD55" s="14"/>
      <c r="CE55" s="14"/>
      <c r="CF55" s="14"/>
      <c r="CG55" s="14"/>
      <c r="CH55" s="14"/>
      <c r="CI55" s="14"/>
      <c r="CJ55" s="14"/>
      <c r="CK55" s="14"/>
    </row>
    <row r="56" spans="2:89" x14ac:dyDescent="0.2">
      <c r="B56">
        <v>60</v>
      </c>
      <c r="D56" s="13" t="s">
        <v>13</v>
      </c>
      <c r="E56" s="14">
        <f t="shared" ref="E56:L56" si="86">2*$B56/(14+E9)</f>
        <v>8.0898876404494384</v>
      </c>
      <c r="F56" s="14">
        <f t="shared" si="86"/>
        <v>7.9360705428492695</v>
      </c>
      <c r="G56" s="14">
        <f t="shared" si="86"/>
        <v>7.7879935100054087</v>
      </c>
      <c r="H56" s="14">
        <f t="shared" si="86"/>
        <v>7.6453411202548454</v>
      </c>
      <c r="I56" s="14">
        <f t="shared" si="86"/>
        <v>7.5078206465067776</v>
      </c>
      <c r="J56" s="14">
        <f t="shared" si="86"/>
        <v>7.3751600512163895</v>
      </c>
      <c r="K56" s="14">
        <f t="shared" si="86"/>
        <v>7.2471061902365372</v>
      </c>
      <c r="L56" s="14">
        <f t="shared" si="86"/>
        <v>7.1234232005936198</v>
      </c>
      <c r="M56" s="14">
        <f t="shared" ref="M56:AB56" si="87">2*$B56/(14+M9)</f>
        <v>7.0038910505836576</v>
      </c>
      <c r="N56" s="14">
        <f t="shared" si="87"/>
        <v>6.7764705882352949</v>
      </c>
      <c r="O56" s="14">
        <f t="shared" si="87"/>
        <v>6.5633546034639938</v>
      </c>
      <c r="P56" s="14">
        <f t="shared" si="87"/>
        <v>6.3632346442775072</v>
      </c>
      <c r="Q56" s="14">
        <f t="shared" si="87"/>
        <v>6.1749571183533449</v>
      </c>
      <c r="R56" s="14">
        <f t="shared" si="87"/>
        <v>5.8299595141700404</v>
      </c>
      <c r="S56" s="14">
        <f t="shared" si="87"/>
        <v>5.5214723926380369</v>
      </c>
      <c r="T56" s="14">
        <f t="shared" si="87"/>
        <v>5.2439912600145666</v>
      </c>
      <c r="U56" s="14">
        <f t="shared" si="87"/>
        <v>4.993065187239945</v>
      </c>
      <c r="V56" s="14">
        <f t="shared" si="87"/>
        <v>4.7650562541363337</v>
      </c>
      <c r="W56" s="14">
        <f t="shared" si="87"/>
        <v>4.5569620253164551</v>
      </c>
      <c r="X56" s="14">
        <f t="shared" si="87"/>
        <v>4.3662825955124314</v>
      </c>
      <c r="Y56" s="14">
        <f t="shared" si="87"/>
        <v>4.1909196740395807</v>
      </c>
      <c r="Z56" s="14">
        <f t="shared" si="87"/>
        <v>4.0290990486849472</v>
      </c>
      <c r="AA56" s="14">
        <f t="shared" si="87"/>
        <v>3.8793103448275867</v>
      </c>
      <c r="AB56" s="14">
        <f t="shared" si="87"/>
        <v>3.7402597402597406</v>
      </c>
      <c r="AC56" s="14">
        <f>2*$B56/(14+AC9)</f>
        <v>3.6108324974924773</v>
      </c>
      <c r="AD56" s="14">
        <f>2*$B56/(14+AD9)</f>
        <v>3.4900630150266609</v>
      </c>
      <c r="AE56" s="14">
        <f>2*$B56/(14+AE9)</f>
        <v>3.3771106941838651</v>
      </c>
      <c r="AF56" s="14">
        <f>2*$B56/(14+AF9)</f>
        <v>3.2712403452975924</v>
      </c>
      <c r="AG56" s="14">
        <f>2*$B56/(14+AG9)</f>
        <v>3.1718061674008813</v>
      </c>
      <c r="AH56" s="32"/>
      <c r="AI56" s="32"/>
      <c r="AJ56" s="32"/>
      <c r="AK56" s="32"/>
      <c r="AN56" s="13"/>
      <c r="AO56" s="14"/>
      <c r="AP56" s="14"/>
      <c r="AQ56" s="14"/>
      <c r="AR56" s="14"/>
      <c r="AS56" s="14"/>
      <c r="AT56" s="14"/>
      <c r="AU56" s="14"/>
      <c r="AV56" s="14"/>
      <c r="AW56" s="14"/>
      <c r="AX56" s="14"/>
      <c r="AY56" s="14"/>
      <c r="AZ56" s="14"/>
      <c r="BA56" s="14"/>
      <c r="BB56" s="14"/>
      <c r="BC56" s="14"/>
      <c r="BD56" s="14"/>
      <c r="BE56" s="14"/>
      <c r="BF56" s="14"/>
      <c r="BG56" s="14"/>
      <c r="BH56" s="14"/>
      <c r="BI56" s="14"/>
      <c r="BP56" s="13"/>
      <c r="BQ56" s="14"/>
      <c r="BR56" s="14"/>
      <c r="BS56" s="14"/>
      <c r="BT56" s="14"/>
      <c r="BU56" s="14"/>
      <c r="BV56" s="14"/>
      <c r="BW56" s="14"/>
      <c r="BX56" s="14"/>
      <c r="BY56" s="14"/>
      <c r="BZ56" s="14"/>
      <c r="CA56" s="14"/>
      <c r="CB56" s="14"/>
      <c r="CC56" s="14"/>
      <c r="CD56" s="14"/>
      <c r="CE56" s="14"/>
      <c r="CF56" s="14"/>
      <c r="CG56" s="14"/>
      <c r="CH56" s="14"/>
      <c r="CI56" s="14"/>
      <c r="CJ56" s="14"/>
      <c r="CK56" s="14"/>
    </row>
    <row r="57" spans="2:89" x14ac:dyDescent="0.2">
      <c r="B57">
        <v>60</v>
      </c>
      <c r="D57" s="13" t="s">
        <v>14</v>
      </c>
      <c r="E57" s="14">
        <f t="shared" ref="E57:L57" si="88">2*$B57/(11+E9)</f>
        <v>10.140845070422534</v>
      </c>
      <c r="F57" s="14">
        <f t="shared" si="88"/>
        <v>9.9003093846682706</v>
      </c>
      <c r="G57" s="14">
        <f t="shared" si="88"/>
        <v>9.6709200805910012</v>
      </c>
      <c r="H57" s="14">
        <f t="shared" si="88"/>
        <v>9.4519199212340013</v>
      </c>
      <c r="I57" s="14">
        <f t="shared" si="88"/>
        <v>9.2426187419768926</v>
      </c>
      <c r="J57" s="14">
        <f t="shared" si="88"/>
        <v>9.0423861852433269</v>
      </c>
      <c r="K57" s="14">
        <f t="shared" si="88"/>
        <v>8.8506453595574683</v>
      </c>
      <c r="L57" s="14">
        <f t="shared" si="88"/>
        <v>8.6668672885946432</v>
      </c>
      <c r="M57" s="14">
        <f t="shared" ref="M57:AB57" si="89">2*$B57/(11+M9)</f>
        <v>8.4905660377358494</v>
      </c>
      <c r="N57" s="14">
        <f t="shared" si="89"/>
        <v>8.1586402266288953</v>
      </c>
      <c r="O57" s="14">
        <f t="shared" si="89"/>
        <v>7.8516902944383862</v>
      </c>
      <c r="P57" s="14">
        <f t="shared" si="89"/>
        <v>7.566999474513926</v>
      </c>
      <c r="Q57" s="14">
        <f t="shared" si="89"/>
        <v>7.3022312373225153</v>
      </c>
      <c r="R57" s="14">
        <f t="shared" si="89"/>
        <v>6.8246445497630335</v>
      </c>
      <c r="S57" s="14">
        <f t="shared" si="89"/>
        <v>6.4056939501779357</v>
      </c>
      <c r="T57" s="14">
        <f t="shared" si="89"/>
        <v>6.0352053646269912</v>
      </c>
      <c r="U57" s="14">
        <f t="shared" si="89"/>
        <v>5.7052297939778134</v>
      </c>
      <c r="V57" s="14">
        <f t="shared" si="89"/>
        <v>5.4094665664913597</v>
      </c>
      <c r="W57" s="14">
        <f t="shared" si="89"/>
        <v>5.1428571428571423</v>
      </c>
      <c r="X57" s="14">
        <f t="shared" si="89"/>
        <v>4.9012933968686179</v>
      </c>
      <c r="Y57" s="14">
        <f t="shared" si="89"/>
        <v>4.6814044213263983</v>
      </c>
      <c r="Z57" s="14">
        <f t="shared" si="89"/>
        <v>4.4803982576229</v>
      </c>
      <c r="AA57" s="14">
        <f t="shared" si="89"/>
        <v>4.2959427207637235</v>
      </c>
      <c r="AB57" s="14">
        <f t="shared" si="89"/>
        <v>4.126074498567335</v>
      </c>
      <c r="AC57" s="14">
        <f>2*$B57/(11+AC9)</f>
        <v>3.9691289966923931</v>
      </c>
      <c r="AD57" s="14">
        <f>2*$B57/(11+AD9)</f>
        <v>3.8236856080722257</v>
      </c>
      <c r="AE57" s="14">
        <f>2*$B57/(11+AE9)</f>
        <v>3.6885245901639347</v>
      </c>
      <c r="AF57" s="14">
        <f>2*$B57/(11+AF9)</f>
        <v>3.5625927758535383</v>
      </c>
      <c r="AG57" s="14">
        <f>2*$B57/(11+AG9)</f>
        <v>3.4449760765550246</v>
      </c>
      <c r="AH57" s="32"/>
      <c r="AI57" s="32"/>
      <c r="AJ57" s="32"/>
      <c r="AK57" s="32"/>
      <c r="AN57" s="13"/>
      <c r="AO57" s="14"/>
      <c r="AP57" s="14"/>
      <c r="AQ57" s="14"/>
      <c r="AR57" s="14"/>
      <c r="AS57" s="14"/>
      <c r="AT57" s="14"/>
      <c r="AU57" s="14"/>
      <c r="AV57" s="14"/>
      <c r="AW57" s="14"/>
      <c r="AX57" s="14"/>
      <c r="AY57" s="14"/>
      <c r="AZ57" s="14"/>
      <c r="BA57" s="14"/>
      <c r="BB57" s="14"/>
      <c r="BC57" s="14"/>
      <c r="BD57" s="14"/>
      <c r="BE57" s="14"/>
      <c r="BF57" s="14"/>
      <c r="BG57" s="14"/>
      <c r="BH57" s="14"/>
      <c r="BI57" s="14"/>
      <c r="BP57" s="13"/>
      <c r="BQ57" s="14"/>
      <c r="BR57" s="14"/>
      <c r="BS57" s="14"/>
      <c r="BT57" s="14"/>
      <c r="BU57" s="14"/>
      <c r="BV57" s="14"/>
      <c r="BW57" s="14"/>
      <c r="BX57" s="14"/>
      <c r="BY57" s="14"/>
      <c r="BZ57" s="14"/>
      <c r="CA57" s="14"/>
      <c r="CB57" s="14"/>
      <c r="CC57" s="14"/>
      <c r="CD57" s="14"/>
      <c r="CE57" s="14"/>
      <c r="CF57" s="14"/>
      <c r="CG57" s="14"/>
      <c r="CH57" s="14"/>
      <c r="CI57" s="14"/>
      <c r="CJ57" s="14"/>
      <c r="CK57" s="14"/>
    </row>
    <row r="58" spans="2:89" x14ac:dyDescent="0.2">
      <c r="B58">
        <v>42</v>
      </c>
      <c r="D58" s="13" t="s">
        <v>15</v>
      </c>
      <c r="E58" s="32">
        <f t="shared" ref="E58:L58" si="90">(3*$B58)/(16+E9)</f>
        <v>7.4851485148514856</v>
      </c>
      <c r="F58" s="32">
        <f t="shared" si="90"/>
        <v>7.3594548551959109</v>
      </c>
      <c r="G58" s="32">
        <f t="shared" si="90"/>
        <v>7.2379128769746295</v>
      </c>
      <c r="H58" s="32">
        <f t="shared" si="90"/>
        <v>7.1203202260419118</v>
      </c>
      <c r="I58" s="32">
        <f t="shared" si="90"/>
        <v>7.0064874884151989</v>
      </c>
      <c r="J58" s="32">
        <f t="shared" si="90"/>
        <v>6.8962371721778792</v>
      </c>
      <c r="K58" s="32">
        <f t="shared" si="90"/>
        <v>6.7894027840143689</v>
      </c>
      <c r="L58" s="32">
        <f t="shared" si="90"/>
        <v>6.6858279902719442</v>
      </c>
      <c r="M58" s="32">
        <f t="shared" ref="M58:AB58" si="91">(3*$B58)/(16+M9)</f>
        <v>6.5853658536585371</v>
      </c>
      <c r="N58" s="32">
        <f t="shared" si="91"/>
        <v>6.3932346723044402</v>
      </c>
      <c r="O58" s="32">
        <f t="shared" si="91"/>
        <v>6.2119967132292526</v>
      </c>
      <c r="P58" s="32">
        <f t="shared" si="91"/>
        <v>6.0407510986815822</v>
      </c>
      <c r="Q58" s="32">
        <f t="shared" si="91"/>
        <v>5.8786936236391911</v>
      </c>
      <c r="R58" s="32">
        <f t="shared" si="91"/>
        <v>5.5793357933579335</v>
      </c>
      <c r="S58" s="32">
        <f t="shared" si="91"/>
        <v>5.308988764044944</v>
      </c>
      <c r="T58" s="32">
        <f t="shared" si="91"/>
        <v>5.0636302746148694</v>
      </c>
      <c r="U58" s="32">
        <f t="shared" si="91"/>
        <v>4.8399487836107555</v>
      </c>
      <c r="V58" s="32">
        <f t="shared" si="91"/>
        <v>4.6351931330472107</v>
      </c>
      <c r="W58" s="32">
        <f t="shared" si="91"/>
        <v>4.4470588235294111</v>
      </c>
      <c r="X58" s="32">
        <f t="shared" si="91"/>
        <v>4.2736009044658001</v>
      </c>
      <c r="Y58" s="32">
        <f t="shared" si="91"/>
        <v>4.1131664853101197</v>
      </c>
      <c r="Z58" s="32">
        <f t="shared" si="91"/>
        <v>3.9643418982695335</v>
      </c>
      <c r="AA58" s="32">
        <f t="shared" si="91"/>
        <v>3.8259109311740893</v>
      </c>
      <c r="AB58" s="32">
        <f t="shared" si="91"/>
        <v>3.6968215158924211</v>
      </c>
      <c r="AC58" s="32">
        <f>(3*$B58)/(16+AC9)</f>
        <v>3.576158940397351</v>
      </c>
      <c r="AD58" s="32">
        <f>(3*$B58)/(16+AD9)</f>
        <v>3.4631241410902436</v>
      </c>
      <c r="AE58" s="32">
        <f>(3*$B58)/(16+AE9)</f>
        <v>3.3570159857904085</v>
      </c>
      <c r="AF58" s="32">
        <f>(3*$B58)/(16+AF9)</f>
        <v>3.2572167169323571</v>
      </c>
      <c r="AG58" s="32">
        <f>(3*$B58)/(16+AG9)</f>
        <v>3.1631799163179921</v>
      </c>
      <c r="AH58" s="32"/>
      <c r="AI58" s="32"/>
      <c r="AJ58" s="32"/>
      <c r="AK58" s="32"/>
      <c r="AN58" s="13"/>
      <c r="AO58" s="32"/>
      <c r="AP58" s="32"/>
      <c r="AQ58" s="32"/>
      <c r="AR58" s="32"/>
      <c r="AS58" s="32"/>
      <c r="AT58" s="32"/>
      <c r="AU58" s="32"/>
      <c r="AV58" s="32"/>
      <c r="AW58" s="32"/>
      <c r="AX58" s="32"/>
      <c r="AY58" s="32"/>
      <c r="AZ58" s="32"/>
      <c r="BA58" s="32"/>
      <c r="BB58" s="32"/>
      <c r="BC58" s="32"/>
      <c r="BD58" s="32"/>
      <c r="BE58" s="32"/>
      <c r="BF58" s="32"/>
      <c r="BG58" s="32"/>
      <c r="BH58" s="32"/>
      <c r="BI58" s="32"/>
      <c r="BP58" s="13"/>
      <c r="BQ58" s="32"/>
      <c r="BR58" s="32"/>
      <c r="BS58" s="32"/>
      <c r="BT58" s="32"/>
      <c r="BU58" s="32"/>
      <c r="BV58" s="32"/>
      <c r="BW58" s="32"/>
      <c r="BX58" s="32"/>
      <c r="BY58" s="32"/>
      <c r="BZ58" s="32"/>
      <c r="CA58" s="32"/>
      <c r="CB58" s="32"/>
      <c r="CC58" s="32"/>
      <c r="CD58" s="32"/>
      <c r="CE58" s="32"/>
      <c r="CF58" s="32"/>
      <c r="CG58" s="32"/>
      <c r="CH58" s="32"/>
      <c r="CI58" s="32"/>
      <c r="CJ58" s="32"/>
      <c r="CK58" s="32"/>
    </row>
    <row r="59" spans="2:89" x14ac:dyDescent="0.2">
      <c r="B59">
        <v>46</v>
      </c>
      <c r="D59" s="13" t="s">
        <v>16</v>
      </c>
      <c r="E59" s="32">
        <f t="shared" ref="E59:L59" si="92">$B59*3/(21+E9)</f>
        <v>6.3206106870229011</v>
      </c>
      <c r="F59" s="32">
        <f t="shared" si="92"/>
        <v>6.2384629873799211</v>
      </c>
      <c r="G59" s="32">
        <f t="shared" si="92"/>
        <v>6.1584232056526593</v>
      </c>
      <c r="H59" s="32">
        <f t="shared" si="92"/>
        <v>6.0804112355425008</v>
      </c>
      <c r="I59" s="32">
        <f t="shared" si="92"/>
        <v>6.004350978970268</v>
      </c>
      <c r="J59" s="32">
        <f t="shared" si="92"/>
        <v>5.930170098478067</v>
      </c>
      <c r="K59" s="32">
        <f t="shared" si="92"/>
        <v>5.857799787760877</v>
      </c>
      <c r="L59" s="32">
        <f t="shared" si="92"/>
        <v>5.787174558797834</v>
      </c>
      <c r="M59" s="32">
        <f t="shared" ref="M59:AB59" si="93">$B59*3/(21+M9)</f>
        <v>5.7182320441988947</v>
      </c>
      <c r="N59" s="32">
        <f t="shared" si="93"/>
        <v>5.5851602023608775</v>
      </c>
      <c r="O59" s="32">
        <f t="shared" si="93"/>
        <v>5.4581410678971656</v>
      </c>
      <c r="P59" s="32">
        <f t="shared" si="93"/>
        <v>5.336770866902997</v>
      </c>
      <c r="Q59" s="32">
        <f t="shared" si="93"/>
        <v>5.2206809583858762</v>
      </c>
      <c r="R59" s="32">
        <f t="shared" si="93"/>
        <v>5.0030211480362539</v>
      </c>
      <c r="S59" s="32">
        <f t="shared" si="93"/>
        <v>4.8027842227378192</v>
      </c>
      <c r="T59" s="32">
        <f t="shared" si="93"/>
        <v>4.6179587283881762</v>
      </c>
      <c r="U59" s="32">
        <f t="shared" si="93"/>
        <v>4.4468313641245976</v>
      </c>
      <c r="V59" s="32">
        <f t="shared" si="93"/>
        <v>4.287933713102019</v>
      </c>
      <c r="W59" s="32">
        <f t="shared" si="93"/>
        <v>4.1399999999999997</v>
      </c>
      <c r="X59" s="32">
        <f t="shared" si="93"/>
        <v>4.0019333011116478</v>
      </c>
      <c r="Y59" s="32">
        <f t="shared" si="93"/>
        <v>3.8727782974742753</v>
      </c>
      <c r="Z59" s="32">
        <f t="shared" si="93"/>
        <v>3.7516991391028549</v>
      </c>
      <c r="AA59" s="32">
        <f t="shared" si="93"/>
        <v>3.6379613356766258</v>
      </c>
      <c r="AB59" s="32">
        <f t="shared" si="93"/>
        <v>3.5309168443496808</v>
      </c>
      <c r="AC59" s="32">
        <f>$B59*3/(21+AC9)</f>
        <v>3.4299917149958574</v>
      </c>
      <c r="AD59" s="32">
        <f>$B59*3/(21+AD9)</f>
        <v>3.3346757954087805</v>
      </c>
      <c r="AE59" s="32">
        <f>$B59*3/(21+AE9)</f>
        <v>3.2445141065830723</v>
      </c>
      <c r="AF59" s="32">
        <f>$B59*3/(21+AF9)</f>
        <v>3.1590995803128581</v>
      </c>
      <c r="AG59" s="32">
        <f>$B59*3/(21+AG9)</f>
        <v>3.0780669144981414</v>
      </c>
      <c r="AH59" s="32"/>
      <c r="AI59" s="32"/>
      <c r="AJ59" s="32"/>
      <c r="AK59" s="32"/>
      <c r="AN59" s="13"/>
      <c r="AO59" s="32"/>
      <c r="AP59" s="32"/>
      <c r="AQ59" s="32"/>
      <c r="AR59" s="32"/>
      <c r="AS59" s="32"/>
      <c r="AT59" s="32"/>
      <c r="AU59" s="32"/>
      <c r="AV59" s="32"/>
      <c r="AW59" s="32"/>
      <c r="AX59" s="32"/>
      <c r="AY59" s="32"/>
      <c r="AZ59" s="32"/>
      <c r="BA59" s="32"/>
      <c r="BB59" s="32"/>
      <c r="BC59" s="32"/>
      <c r="BD59" s="32"/>
      <c r="BE59" s="32"/>
      <c r="BF59" s="32"/>
      <c r="BG59" s="32"/>
      <c r="BH59" s="32"/>
      <c r="BI59" s="32"/>
      <c r="BP59" s="13"/>
      <c r="BQ59" s="32"/>
      <c r="BR59" s="32"/>
      <c r="BS59" s="32"/>
      <c r="BT59" s="32"/>
      <c r="BU59" s="32"/>
      <c r="BV59" s="32"/>
      <c r="BW59" s="32"/>
      <c r="BX59" s="32"/>
      <c r="BY59" s="32"/>
      <c r="BZ59" s="32"/>
      <c r="CA59" s="32"/>
      <c r="CB59" s="32"/>
      <c r="CC59" s="32"/>
      <c r="CD59" s="32"/>
      <c r="CE59" s="32"/>
      <c r="CF59" s="32"/>
      <c r="CG59" s="32"/>
      <c r="CH59" s="32"/>
      <c r="CI59" s="32"/>
      <c r="CJ59" s="32"/>
      <c r="CK59" s="32"/>
    </row>
    <row r="60" spans="2:89" x14ac:dyDescent="0.2">
      <c r="B60">
        <v>34</v>
      </c>
      <c r="D60" s="13" t="s">
        <v>17</v>
      </c>
      <c r="E60" s="32">
        <f t="shared" ref="E60:L60" si="94">(0.7*2+3)*$B60/(25.5+E9)</f>
        <v>5.6810126582278491</v>
      </c>
      <c r="F60" s="32">
        <f t="shared" si="94"/>
        <v>5.6196587885428091</v>
      </c>
      <c r="G60" s="32">
        <f t="shared" si="94"/>
        <v>5.5596159801796237</v>
      </c>
      <c r="H60" s="32">
        <f t="shared" si="94"/>
        <v>5.5008426535927697</v>
      </c>
      <c r="I60" s="32">
        <f t="shared" si="94"/>
        <v>5.4432989690721651</v>
      </c>
      <c r="J60" s="32">
        <f t="shared" si="94"/>
        <v>5.3869467366841723</v>
      </c>
      <c r="K60" s="32">
        <f t="shared" si="94"/>
        <v>5.3317493317493323</v>
      </c>
      <c r="L60" s="32">
        <f t="shared" si="94"/>
        <v>5.2776716154637668</v>
      </c>
      <c r="M60" s="32">
        <f t="shared" ref="M60:AB60" si="95">(0.7*2+3)*$B60/(25.5+M9)</f>
        <v>5.2246798603026781</v>
      </c>
      <c r="N60" s="32">
        <f t="shared" si="95"/>
        <v>5.1218259629101297</v>
      </c>
      <c r="O60" s="32">
        <f t="shared" si="95"/>
        <v>5.0229434806939013</v>
      </c>
      <c r="P60" s="32">
        <f t="shared" si="95"/>
        <v>4.927806752676366</v>
      </c>
      <c r="Q60" s="32">
        <f t="shared" si="95"/>
        <v>4.8362068965517251</v>
      </c>
      <c r="R60" s="32">
        <f t="shared" si="95"/>
        <v>4.6628571428571428</v>
      </c>
      <c r="S60" s="32">
        <f t="shared" si="95"/>
        <v>4.5015045135406222</v>
      </c>
      <c r="T60" s="32">
        <f t="shared" si="95"/>
        <v>4.3509452253999035</v>
      </c>
      <c r="U60" s="32">
        <f t="shared" si="95"/>
        <v>4.2101313320825522</v>
      </c>
      <c r="V60" s="32">
        <f t="shared" si="95"/>
        <v>4.078146297137665</v>
      </c>
      <c r="W60" s="32">
        <f t="shared" si="95"/>
        <v>3.9541850220264321</v>
      </c>
      <c r="X60" s="32">
        <f t="shared" si="95"/>
        <v>3.8375374091492094</v>
      </c>
      <c r="Y60" s="32">
        <f t="shared" si="95"/>
        <v>3.7275747508305654</v>
      </c>
      <c r="Z60" s="32">
        <f t="shared" si="95"/>
        <v>3.6237383932176028</v>
      </c>
      <c r="AA60" s="32">
        <f t="shared" si="95"/>
        <v>3.5255302435192468</v>
      </c>
      <c r="AB60" s="32">
        <f t="shared" si="95"/>
        <v>3.4325047801147237</v>
      </c>
      <c r="AC60" s="32">
        <f>(0.7*2+3)*$B60/(25.5+AC9)</f>
        <v>3.3442622950819678</v>
      </c>
      <c r="AD60" s="32">
        <f>(0.7*2+3)*$B60/(25.5+AD9)</f>
        <v>3.260443152924084</v>
      </c>
      <c r="AE60" s="32">
        <f>(0.7*2+3)*$B60/(25.5+AE9)</f>
        <v>3.1807228915662655</v>
      </c>
      <c r="AF60" s="32">
        <f>(0.7*2+3)*$B60/(25.5+AF9)</f>
        <v>3.1048080249048779</v>
      </c>
      <c r="AG60" s="32">
        <f>(0.7*2+3)*$B60/(25.5+AG9)</f>
        <v>3.032432432432433</v>
      </c>
      <c r="AH60" s="32"/>
      <c r="AI60" s="32"/>
      <c r="AJ60" s="32"/>
      <c r="AK60" s="32"/>
      <c r="AN60" s="13"/>
      <c r="AO60" s="32"/>
      <c r="AP60" s="32"/>
      <c r="AQ60" s="32"/>
      <c r="AR60" s="32"/>
      <c r="AS60" s="32"/>
      <c r="AT60" s="32"/>
      <c r="AU60" s="32"/>
      <c r="AV60" s="32"/>
      <c r="AW60" s="32"/>
      <c r="AX60" s="32"/>
      <c r="AY60" s="32"/>
      <c r="AZ60" s="32"/>
      <c r="BA60" s="32"/>
      <c r="BB60" s="32"/>
      <c r="BC60" s="32"/>
      <c r="BD60" s="32"/>
      <c r="BE60" s="32"/>
      <c r="BF60" s="32"/>
      <c r="BG60" s="32"/>
      <c r="BH60" s="32"/>
      <c r="BI60" s="32"/>
      <c r="BP60" s="13"/>
      <c r="BQ60" s="32"/>
      <c r="BR60" s="32"/>
      <c r="BS60" s="32"/>
      <c r="BT60" s="32"/>
      <c r="BU60" s="32"/>
      <c r="BV60" s="32"/>
      <c r="BW60" s="32"/>
      <c r="BX60" s="32"/>
      <c r="BY60" s="32"/>
      <c r="BZ60" s="32"/>
      <c r="CA60" s="32"/>
      <c r="CB60" s="32"/>
      <c r="CC60" s="32"/>
      <c r="CD60" s="32"/>
      <c r="CE60" s="32"/>
      <c r="CF60" s="32"/>
      <c r="CG60" s="32"/>
      <c r="CH60" s="32"/>
      <c r="CI60" s="32"/>
      <c r="CJ60" s="32"/>
      <c r="CK60" s="32"/>
    </row>
    <row r="61" spans="2:89" x14ac:dyDescent="0.2">
      <c r="B61">
        <v>33</v>
      </c>
      <c r="D61" s="13" t="s">
        <v>18</v>
      </c>
      <c r="E61" s="32">
        <f t="shared" ref="E61:L61" si="96">(0.6*3+3)*$B61/(28+E9)</f>
        <v>5.4936416184971106</v>
      </c>
      <c r="F61" s="32">
        <f t="shared" si="96"/>
        <v>5.4394047789383322</v>
      </c>
      <c r="G61" s="32">
        <f t="shared" si="96"/>
        <v>5.3862283933125541</v>
      </c>
      <c r="H61" s="32">
        <f t="shared" si="96"/>
        <v>5.3340816612880602</v>
      </c>
      <c r="I61" s="32">
        <f t="shared" si="96"/>
        <v>5.2829349638688159</v>
      </c>
      <c r="J61" s="32">
        <f t="shared" si="96"/>
        <v>5.2327598072952517</v>
      </c>
      <c r="K61" s="32">
        <f t="shared" si="96"/>
        <v>5.183528770111808</v>
      </c>
      <c r="L61" s="32">
        <f t="shared" si="96"/>
        <v>5.1352154531946512</v>
      </c>
      <c r="M61" s="32">
        <f t="shared" ref="M61:AB61" si="97">(0.6*3+3)*$B61/(28+M9)</f>
        <v>5.0877944325481801</v>
      </c>
      <c r="N61" s="32">
        <f t="shared" si="97"/>
        <v>4.9955321944809468</v>
      </c>
      <c r="O61" s="32">
        <f t="shared" si="97"/>
        <v>4.9065565307176051</v>
      </c>
      <c r="P61" s="32">
        <f t="shared" si="97"/>
        <v>4.8206949023586105</v>
      </c>
      <c r="Q61" s="32">
        <f t="shared" si="97"/>
        <v>4.7377866400797615</v>
      </c>
      <c r="R61" s="32">
        <f t="shared" si="97"/>
        <v>4.5802409638554211</v>
      </c>
      <c r="S61" s="32">
        <f t="shared" si="97"/>
        <v>4.4328358208955221</v>
      </c>
      <c r="T61" s="32">
        <f t="shared" si="97"/>
        <v>4.2946226841391777</v>
      </c>
      <c r="U61" s="32">
        <f t="shared" si="97"/>
        <v>4.1647677475898339</v>
      </c>
      <c r="V61" s="32">
        <f t="shared" si="97"/>
        <v>4.0425350914504463</v>
      </c>
      <c r="W61" s="32">
        <f t="shared" si="97"/>
        <v>3.9272727272727272</v>
      </c>
      <c r="X61" s="32">
        <f t="shared" si="97"/>
        <v>3.8184009642426679</v>
      </c>
      <c r="Y61" s="32">
        <f t="shared" si="97"/>
        <v>3.715402658326818</v>
      </c>
      <c r="Z61" s="32">
        <f t="shared" si="97"/>
        <v>3.6178149980966885</v>
      </c>
      <c r="AA61" s="32">
        <f t="shared" si="97"/>
        <v>3.5252225519287839</v>
      </c>
      <c r="AB61" s="32">
        <f t="shared" si="97"/>
        <v>3.4372513562386984</v>
      </c>
      <c r="AC61" s="32">
        <f>(0.6*3+3)*$B61/(28+AC9)</f>
        <v>3.3535638673253354</v>
      </c>
      <c r="AD61" s="32">
        <f>(0.6*3+3)*$B61/(28+AD9)</f>
        <v>3.2738546331381335</v>
      </c>
      <c r="AE61" s="32">
        <f>(0.6*3+3)*$B61/(28+AE9)</f>
        <v>3.1978465679676988</v>
      </c>
      <c r="AF61" s="32">
        <f>(0.6*3+3)*$B61/(28+AF9)</f>
        <v>3.1252877342979288</v>
      </c>
      <c r="AG61" s="32">
        <f>(0.6*3+3)*$B61/(28+AG9)</f>
        <v>3.0559485530546628</v>
      </c>
      <c r="AH61" s="32"/>
      <c r="AI61" s="32"/>
      <c r="AJ61" s="32"/>
      <c r="AK61" s="32"/>
      <c r="AN61" s="13"/>
      <c r="AO61" s="32"/>
      <c r="AP61" s="32"/>
      <c r="AQ61" s="32"/>
      <c r="AR61" s="32"/>
      <c r="AS61" s="32"/>
      <c r="AT61" s="32"/>
      <c r="AU61" s="32"/>
      <c r="AV61" s="32"/>
      <c r="AW61" s="32"/>
      <c r="AX61" s="32"/>
      <c r="AY61" s="32"/>
      <c r="AZ61" s="32"/>
      <c r="BA61" s="32"/>
      <c r="BB61" s="32"/>
      <c r="BC61" s="32"/>
      <c r="BD61" s="32"/>
      <c r="BE61" s="32"/>
      <c r="BF61" s="32"/>
      <c r="BG61" s="32"/>
      <c r="BH61" s="32"/>
      <c r="BI61" s="32"/>
      <c r="BP61" s="13"/>
      <c r="BQ61" s="32"/>
      <c r="BR61" s="32"/>
      <c r="BS61" s="32"/>
      <c r="BT61" s="32"/>
      <c r="BU61" s="32"/>
      <c r="BV61" s="32"/>
      <c r="BW61" s="32"/>
      <c r="BX61" s="32"/>
      <c r="BY61" s="32"/>
      <c r="BZ61" s="32"/>
      <c r="CA61" s="32"/>
      <c r="CB61" s="32"/>
      <c r="CC61" s="32"/>
      <c r="CD61" s="32"/>
      <c r="CE61" s="32"/>
      <c r="CF61" s="32"/>
      <c r="CG61" s="32"/>
      <c r="CH61" s="32"/>
      <c r="CI61" s="32"/>
      <c r="CJ61" s="32"/>
      <c r="CK61" s="32"/>
    </row>
    <row r="62" spans="2:89" x14ac:dyDescent="0.2">
      <c r="B62">
        <v>29</v>
      </c>
      <c r="D62" s="13" t="s">
        <v>19</v>
      </c>
      <c r="E62" s="32">
        <f t="shared" ref="E62:L62" si="98">(0.7*3+4)*$B62/(34.5+E9)</f>
        <v>5.0066037735849047</v>
      </c>
      <c r="F62" s="32">
        <f t="shared" si="98"/>
        <v>4.9661948765937538</v>
      </c>
      <c r="G62" s="32">
        <f t="shared" si="98"/>
        <v>4.9264330471106978</v>
      </c>
      <c r="H62" s="32">
        <f t="shared" si="98"/>
        <v>4.8873028663520195</v>
      </c>
      <c r="I62" s="32">
        <f t="shared" si="98"/>
        <v>4.84878940155322</v>
      </c>
      <c r="J62" s="32">
        <f t="shared" si="98"/>
        <v>4.8108781869688375</v>
      </c>
      <c r="K62" s="32">
        <f t="shared" si="98"/>
        <v>4.7735552057566899</v>
      </c>
      <c r="L62" s="32">
        <f t="shared" si="98"/>
        <v>4.7368068726988728</v>
      </c>
      <c r="M62" s="32">
        <f t="shared" ref="M62:AB62" si="99">(0.7*3+4)*$B62/(34.5+M9)</f>
        <v>4.7006200177147912</v>
      </c>
      <c r="N62" s="32">
        <f t="shared" si="99"/>
        <v>4.629880043620501</v>
      </c>
      <c r="O62" s="32">
        <f t="shared" si="99"/>
        <v>4.5612376450365275</v>
      </c>
      <c r="P62" s="32">
        <f t="shared" si="99"/>
        <v>4.4946008892652971</v>
      </c>
      <c r="Q62" s="32">
        <f t="shared" si="99"/>
        <v>4.4298831385642732</v>
      </c>
      <c r="R62" s="32">
        <f t="shared" si="99"/>
        <v>4.3058823529411754</v>
      </c>
      <c r="S62" s="32">
        <f t="shared" si="99"/>
        <v>4.1886345698500387</v>
      </c>
      <c r="T62" s="32">
        <f t="shared" si="99"/>
        <v>4.0776027660391847</v>
      </c>
      <c r="U62" s="32">
        <f t="shared" si="99"/>
        <v>3.9723053892215567</v>
      </c>
      <c r="V62" s="32">
        <f t="shared" si="99"/>
        <v>3.8723093761400942</v>
      </c>
      <c r="W62" s="32">
        <f t="shared" si="99"/>
        <v>3.7772241992882556</v>
      </c>
      <c r="X62" s="32">
        <f t="shared" si="99"/>
        <v>3.686696769711705</v>
      </c>
      <c r="Y62" s="32">
        <f t="shared" si="99"/>
        <v>3.600407055630936</v>
      </c>
      <c r="Z62" s="32">
        <f t="shared" si="99"/>
        <v>3.5180643022870397</v>
      </c>
      <c r="AA62" s="32">
        <f t="shared" si="99"/>
        <v>3.4394037589112116</v>
      </c>
      <c r="AB62" s="32">
        <f t="shared" si="99"/>
        <v>3.3641838351822502</v>
      </c>
      <c r="AC62" s="32">
        <f>(0.7*3+4)*$B62/(34.5+AC9)</f>
        <v>3.2921836228287837</v>
      </c>
      <c r="AD62" s="32">
        <f>(0.7*3+4)*$B62/(34.5+AD9)</f>
        <v>3.2232007288187066</v>
      </c>
      <c r="AE62" s="32">
        <f>(0.7*3+4)*$B62/(34.5+AE9)</f>
        <v>3.1570493753718023</v>
      </c>
      <c r="AF62" s="32">
        <f>(0.7*3+4)*$B62/(34.5+AF9)</f>
        <v>3.0935587292334592</v>
      </c>
      <c r="AG62" s="32">
        <f>(0.7*3+4)*$B62/(34.5+AG9)</f>
        <v>3.0325714285714285</v>
      </c>
      <c r="AH62" s="32"/>
      <c r="AI62" s="32"/>
      <c r="AJ62" s="32"/>
      <c r="AK62" s="32"/>
      <c r="AN62" s="13"/>
      <c r="AO62" s="32"/>
      <c r="AP62" s="32"/>
      <c r="AQ62" s="32"/>
      <c r="AR62" s="32"/>
      <c r="AS62" s="32"/>
      <c r="AT62" s="32"/>
      <c r="AU62" s="32"/>
      <c r="AV62" s="32"/>
      <c r="AW62" s="32"/>
      <c r="AX62" s="32"/>
      <c r="AY62" s="32"/>
      <c r="AZ62" s="32"/>
      <c r="BA62" s="32"/>
      <c r="BB62" s="32"/>
      <c r="BC62" s="32"/>
      <c r="BD62" s="32"/>
      <c r="BE62" s="32"/>
      <c r="BF62" s="32"/>
      <c r="BG62" s="32"/>
      <c r="BH62" s="32"/>
      <c r="BI62" s="32"/>
      <c r="BP62" s="13"/>
      <c r="BQ62" s="32"/>
      <c r="BR62" s="32"/>
      <c r="BS62" s="32"/>
      <c r="BT62" s="32"/>
      <c r="BU62" s="32"/>
      <c r="BV62" s="32"/>
      <c r="BW62" s="32"/>
      <c r="BX62" s="32"/>
      <c r="BY62" s="32"/>
      <c r="BZ62" s="32"/>
      <c r="CA62" s="32"/>
      <c r="CB62" s="32"/>
      <c r="CC62" s="32"/>
      <c r="CD62" s="32"/>
      <c r="CE62" s="32"/>
      <c r="CF62" s="32"/>
      <c r="CG62" s="32"/>
      <c r="CH62" s="32"/>
      <c r="CI62" s="32"/>
      <c r="CJ62" s="32"/>
      <c r="CK62" s="32"/>
    </row>
    <row r="63" spans="2:89" x14ac:dyDescent="0.2">
      <c r="B63">
        <v>60</v>
      </c>
      <c r="D63" s="13" t="s">
        <v>20</v>
      </c>
      <c r="E63" s="32">
        <f t="shared" ref="E63:L63" si="100">3*$B63/(37+E9)</f>
        <v>4.7577092511013213</v>
      </c>
      <c r="F63" s="32">
        <f t="shared" si="100"/>
        <v>4.7218275221335668</v>
      </c>
      <c r="G63" s="32">
        <f t="shared" si="100"/>
        <v>4.6864829681058797</v>
      </c>
      <c r="H63" s="32">
        <f t="shared" si="100"/>
        <v>4.6516636158070419</v>
      </c>
      <c r="I63" s="32">
        <f t="shared" si="100"/>
        <v>4.6173578452330055</v>
      </c>
      <c r="J63" s="32">
        <f t="shared" si="100"/>
        <v>4.5835543766578244</v>
      </c>
      <c r="K63" s="32">
        <f t="shared" si="100"/>
        <v>4.5502422582683808</v>
      </c>
      <c r="L63" s="32">
        <f t="shared" si="100"/>
        <v>4.5174108543344138</v>
      </c>
      <c r="M63" s="32">
        <f t="shared" ref="M63:AB63" si="101">3*$B63/(37+M9)</f>
        <v>4.485049833887043</v>
      </c>
      <c r="N63" s="32">
        <f t="shared" si="101"/>
        <v>4.4216990788126918</v>
      </c>
      <c r="O63" s="32">
        <f t="shared" si="101"/>
        <v>4.3601130399677031</v>
      </c>
      <c r="P63" s="32">
        <f t="shared" si="101"/>
        <v>4.3002189926338836</v>
      </c>
      <c r="Q63" s="32">
        <f t="shared" si="101"/>
        <v>4.241948153967007</v>
      </c>
      <c r="R63" s="32">
        <f t="shared" si="101"/>
        <v>4.1300191204588907</v>
      </c>
      <c r="S63" s="32">
        <f t="shared" si="101"/>
        <v>4.0238450074515644</v>
      </c>
      <c r="T63" s="32">
        <f t="shared" si="101"/>
        <v>3.9229930984380674</v>
      </c>
      <c r="U63" s="32">
        <f t="shared" si="101"/>
        <v>3.8270729978738487</v>
      </c>
      <c r="V63" s="32">
        <f t="shared" si="101"/>
        <v>3.7357315807678999</v>
      </c>
      <c r="W63" s="32">
        <f t="shared" si="101"/>
        <v>3.6486486486486487</v>
      </c>
      <c r="X63" s="32">
        <f t="shared" si="101"/>
        <v>3.5655331792670846</v>
      </c>
      <c r="Y63" s="32">
        <f t="shared" si="101"/>
        <v>3.4861200774693351</v>
      </c>
      <c r="Z63" s="32">
        <f t="shared" si="101"/>
        <v>3.4101673508051786</v>
      </c>
      <c r="AA63" s="32">
        <f t="shared" si="101"/>
        <v>3.3374536464771323</v>
      </c>
      <c r="AB63" s="32">
        <f t="shared" si="101"/>
        <v>3.2677760968229959</v>
      </c>
      <c r="AC63" s="32">
        <f>3*$B63/(37+AC9)</f>
        <v>3.2009484291641965</v>
      </c>
      <c r="AD63" s="32">
        <f>3*$B63/(37+AD9)</f>
        <v>3.1367993029334889</v>
      </c>
      <c r="AE63" s="32">
        <f>3*$B63/(37+AE9)</f>
        <v>3.0751708428246016</v>
      </c>
      <c r="AF63" s="32">
        <f>3*$B63/(37+AF9)</f>
        <v>3.0159173415247138</v>
      </c>
      <c r="AG63" s="32">
        <f>3*$B63/(37+AG9)</f>
        <v>2.9589041095890414</v>
      </c>
      <c r="AH63" s="32"/>
      <c r="AI63" s="32"/>
      <c r="AJ63" s="32"/>
      <c r="AK63" s="32"/>
      <c r="AN63" s="13"/>
      <c r="AO63" s="32"/>
      <c r="AP63" s="32"/>
      <c r="AQ63" s="32"/>
      <c r="AR63" s="32"/>
      <c r="AS63" s="32"/>
      <c r="AT63" s="32"/>
      <c r="AU63" s="32"/>
      <c r="AV63" s="32"/>
      <c r="AW63" s="32"/>
      <c r="AX63" s="32"/>
      <c r="AY63" s="32"/>
      <c r="AZ63" s="32"/>
      <c r="BA63" s="32"/>
      <c r="BB63" s="32"/>
      <c r="BC63" s="32"/>
      <c r="BD63" s="32"/>
      <c r="BE63" s="32"/>
      <c r="BF63" s="32"/>
      <c r="BG63" s="32"/>
      <c r="BH63" s="32"/>
      <c r="BI63" s="32"/>
      <c r="BP63" s="13"/>
      <c r="BQ63" s="32"/>
      <c r="BR63" s="32"/>
      <c r="BS63" s="32"/>
      <c r="BT63" s="32"/>
      <c r="BU63" s="32"/>
      <c r="BV63" s="32"/>
      <c r="BW63" s="32"/>
      <c r="BX63" s="32"/>
      <c r="BY63" s="32"/>
      <c r="BZ63" s="32"/>
      <c r="CA63" s="32"/>
      <c r="CB63" s="32"/>
      <c r="CC63" s="32"/>
      <c r="CD63" s="32"/>
      <c r="CE63" s="32"/>
      <c r="CF63" s="32"/>
      <c r="CG63" s="32"/>
      <c r="CH63" s="32"/>
      <c r="CI63" s="32"/>
      <c r="CJ63" s="32"/>
      <c r="CK63" s="32"/>
    </row>
    <row r="64" spans="2:89" x14ac:dyDescent="0.2">
      <c r="B64">
        <v>44</v>
      </c>
      <c r="D64" s="13" t="s">
        <v>21</v>
      </c>
      <c r="E64" s="32">
        <f t="shared" ref="E64:L64" si="102">(1/3+4)*$B64/(E9+37)</f>
        <v>5.0396475770925102</v>
      </c>
      <c r="F64" s="32">
        <f t="shared" si="102"/>
        <v>5.0016395234451858</v>
      </c>
      <c r="G64" s="32">
        <f t="shared" si="102"/>
        <v>4.964200477326969</v>
      </c>
      <c r="H64" s="32">
        <f t="shared" si="102"/>
        <v>4.9273177560030144</v>
      </c>
      <c r="I64" s="32">
        <f t="shared" si="102"/>
        <v>4.8909790508764424</v>
      </c>
      <c r="J64" s="32">
        <f t="shared" si="102"/>
        <v>4.8551724137931025</v>
      </c>
      <c r="K64" s="32">
        <f t="shared" si="102"/>
        <v>4.819886243943543</v>
      </c>
      <c r="L64" s="32">
        <f t="shared" si="102"/>
        <v>4.785109275332009</v>
      </c>
      <c r="M64" s="32">
        <f t="shared" ref="M64:AB64" si="103">(1/3+4)*$B64/(M9+37)</f>
        <v>4.750830564784053</v>
      </c>
      <c r="N64" s="32">
        <f t="shared" si="103"/>
        <v>4.6837256908904807</v>
      </c>
      <c r="O64" s="32">
        <f t="shared" si="103"/>
        <v>4.6184901090028259</v>
      </c>
      <c r="P64" s="32">
        <f t="shared" si="103"/>
        <v>4.5550467847899654</v>
      </c>
      <c r="Q64" s="32">
        <f t="shared" si="103"/>
        <v>4.4933228593872743</v>
      </c>
      <c r="R64" s="32">
        <f t="shared" si="103"/>
        <v>4.3747609942638617</v>
      </c>
      <c r="S64" s="32">
        <f t="shared" si="103"/>
        <v>4.2622950819672125</v>
      </c>
      <c r="T64" s="32">
        <f t="shared" si="103"/>
        <v>4.1554667635306934</v>
      </c>
      <c r="U64" s="32">
        <f t="shared" si="103"/>
        <v>4.0538625088589653</v>
      </c>
      <c r="V64" s="32">
        <f t="shared" si="103"/>
        <v>3.9571082670356272</v>
      </c>
      <c r="W64" s="32">
        <f t="shared" si="103"/>
        <v>3.8648648648648645</v>
      </c>
      <c r="X64" s="32">
        <f t="shared" si="103"/>
        <v>3.7768240343347639</v>
      </c>
      <c r="Y64" s="32">
        <f t="shared" si="103"/>
        <v>3.6927049709489994</v>
      </c>
      <c r="Z64" s="32">
        <f t="shared" si="103"/>
        <v>3.6122513419640039</v>
      </c>
      <c r="AA64" s="32">
        <f t="shared" si="103"/>
        <v>3.535228677379481</v>
      </c>
      <c r="AB64" s="32">
        <f t="shared" si="103"/>
        <v>3.4614220877458397</v>
      </c>
      <c r="AC64" s="32">
        <f>(1/3+4)*$B64/(AC9+37)</f>
        <v>3.3906342620035566</v>
      </c>
      <c r="AD64" s="32">
        <f>(1/3+4)*$B64/(AD9+37)</f>
        <v>3.3226837060702876</v>
      </c>
      <c r="AE64" s="32">
        <f>(1/3+4)*$B64/(AE9+37)</f>
        <v>3.2574031890660593</v>
      </c>
      <c r="AF64" s="32">
        <f>(1/3+4)*$B64/(AF9+37)</f>
        <v>3.1946383691706228</v>
      </c>
      <c r="AG64" s="32">
        <f>(1/3+4)*$B64/(AG9+37)</f>
        <v>3.1342465753424658</v>
      </c>
      <c r="AH64" s="32"/>
      <c r="AI64" s="32"/>
      <c r="AJ64" s="32"/>
      <c r="AK64" s="32"/>
      <c r="AN64" s="13"/>
      <c r="AO64" s="32"/>
      <c r="AP64" s="32"/>
      <c r="AQ64" s="32"/>
      <c r="AR64" s="32"/>
      <c r="AS64" s="32"/>
      <c r="AT64" s="32"/>
      <c r="AU64" s="32"/>
      <c r="AV64" s="32"/>
      <c r="AW64" s="32"/>
      <c r="AX64" s="32"/>
      <c r="AY64" s="32"/>
      <c r="AZ64" s="32"/>
      <c r="BA64" s="32"/>
      <c r="BB64" s="32"/>
      <c r="BC64" s="32"/>
      <c r="BD64" s="32"/>
      <c r="BE64" s="32"/>
      <c r="BF64" s="32"/>
      <c r="BG64" s="32"/>
      <c r="BH64" s="32"/>
      <c r="BI64" s="32"/>
      <c r="BP64" s="13"/>
      <c r="BQ64" s="32"/>
      <c r="BR64" s="32"/>
      <c r="BS64" s="32"/>
      <c r="BT64" s="32"/>
      <c r="BU64" s="32"/>
      <c r="BV64" s="32"/>
      <c r="BW64" s="32"/>
      <c r="BX64" s="32"/>
      <c r="BY64" s="32"/>
      <c r="BZ64" s="32"/>
      <c r="CA64" s="32"/>
      <c r="CB64" s="32"/>
      <c r="CC64" s="32"/>
      <c r="CD64" s="32"/>
      <c r="CE64" s="32"/>
      <c r="CF64" s="32"/>
      <c r="CG64" s="32"/>
      <c r="CH64" s="32"/>
      <c r="CI64" s="32"/>
      <c r="CJ64" s="32"/>
      <c r="CK64" s="32"/>
    </row>
    <row r="65" spans="2:89" x14ac:dyDescent="0.2">
      <c r="B65">
        <v>45</v>
      </c>
      <c r="D65" s="13" t="s">
        <v>25</v>
      </c>
      <c r="E65" s="32">
        <f t="shared" ref="E65:L65" si="104">(1/3+4)*$B65/(E9+45)</f>
        <v>4.254545454545454</v>
      </c>
      <c r="F65" s="32">
        <f t="shared" si="104"/>
        <v>4.2280242117625804</v>
      </c>
      <c r="G65" s="32">
        <f t="shared" si="104"/>
        <v>4.2018315676063924</v>
      </c>
      <c r="H65" s="32">
        <f t="shared" si="104"/>
        <v>4.1759614526635138</v>
      </c>
      <c r="I65" s="32">
        <f t="shared" si="104"/>
        <v>4.1504079460801702</v>
      </c>
      <c r="J65" s="32">
        <f t="shared" si="104"/>
        <v>4.125165271044513</v>
      </c>
      <c r="K65" s="32">
        <f t="shared" si="104"/>
        <v>4.1002277904328022</v>
      </c>
      <c r="L65" s="32">
        <f t="shared" si="104"/>
        <v>4.0755900026125582</v>
      </c>
      <c r="M65" s="32">
        <f t="shared" ref="M65:AB65" si="105">(1/3+4)*$B65/(M9+45)</f>
        <v>4.0512465373961222</v>
      </c>
      <c r="N65" s="32">
        <f t="shared" si="105"/>
        <v>4.0034217279726256</v>
      </c>
      <c r="O65" s="32">
        <f t="shared" si="105"/>
        <v>3.9567128846804196</v>
      </c>
      <c r="P65" s="32">
        <f t="shared" si="105"/>
        <v>3.9110813972923282</v>
      </c>
      <c r="Q65" s="32">
        <f t="shared" si="105"/>
        <v>3.8664904163912759</v>
      </c>
      <c r="R65" s="32">
        <f t="shared" si="105"/>
        <v>3.7802907915993536</v>
      </c>
      <c r="S65" s="32">
        <f t="shared" si="105"/>
        <v>3.6978508217446269</v>
      </c>
      <c r="T65" s="32">
        <f t="shared" si="105"/>
        <v>3.6189297865759356</v>
      </c>
      <c r="U65" s="32">
        <f t="shared" si="105"/>
        <v>3.5433070866141732</v>
      </c>
      <c r="V65" s="32">
        <f t="shared" si="105"/>
        <v>3.4707801839216845</v>
      </c>
      <c r="W65" s="32">
        <f t="shared" si="105"/>
        <v>3.4011627906976742</v>
      </c>
      <c r="X65" s="32">
        <f t="shared" si="105"/>
        <v>3.3342832715873469</v>
      </c>
      <c r="Y65" s="32">
        <f t="shared" si="105"/>
        <v>3.2699832308552264</v>
      </c>
      <c r="Z65" s="32">
        <f t="shared" si="105"/>
        <v>3.2081162599396764</v>
      </c>
      <c r="AA65" s="32">
        <f t="shared" si="105"/>
        <v>3.1485468245425192</v>
      </c>
      <c r="AB65" s="32">
        <f t="shared" si="105"/>
        <v>3.0911492734478205</v>
      </c>
      <c r="AC65" s="32">
        <f>(1/3+4)*$B65/(AC9+45)</f>
        <v>3.0358069538142192</v>
      </c>
      <c r="AD65" s="32">
        <f>(1/3+4)*$B65/(AD9+45)</f>
        <v>2.9824114198317617</v>
      </c>
      <c r="AE65" s="32">
        <f>(1/3+4)*$B65/(AE9+45)</f>
        <v>2.9308617234468937</v>
      </c>
      <c r="AF65" s="32">
        <f>(1/3+4)*$B65/(AF9+45)</f>
        <v>2.8810637773947301</v>
      </c>
      <c r="AG65" s="32">
        <f>(1/3+4)*$B65/(AG9+45)</f>
        <v>2.8329297820823247</v>
      </c>
      <c r="AH65" s="32"/>
      <c r="AI65" s="32"/>
      <c r="AJ65" s="32"/>
      <c r="AK65" s="32"/>
      <c r="AN65" s="13"/>
      <c r="AO65" s="32"/>
      <c r="AP65" s="32"/>
      <c r="AQ65" s="32"/>
      <c r="AR65" s="32"/>
      <c r="AS65" s="32"/>
      <c r="AT65" s="32"/>
      <c r="AU65" s="32"/>
      <c r="AV65" s="32"/>
      <c r="AW65" s="32"/>
      <c r="AX65" s="32"/>
      <c r="AY65" s="32"/>
      <c r="AZ65" s="32"/>
      <c r="BA65" s="32"/>
      <c r="BB65" s="32"/>
      <c r="BC65" s="32"/>
      <c r="BD65" s="32"/>
      <c r="BE65" s="32"/>
      <c r="BF65" s="32"/>
      <c r="BG65" s="32"/>
      <c r="BH65" s="32"/>
      <c r="BI65" s="32"/>
      <c r="BP65" s="13"/>
      <c r="BQ65" s="32"/>
      <c r="BR65" s="32"/>
      <c r="BS65" s="32"/>
      <c r="BT65" s="32"/>
      <c r="BU65" s="32"/>
      <c r="BV65" s="32"/>
      <c r="BW65" s="32"/>
      <c r="BX65" s="32"/>
      <c r="BY65" s="32"/>
      <c r="BZ65" s="32"/>
      <c r="CA65" s="32"/>
      <c r="CB65" s="32"/>
      <c r="CC65" s="32"/>
      <c r="CD65" s="32"/>
      <c r="CE65" s="32"/>
      <c r="CF65" s="32"/>
      <c r="CG65" s="32"/>
      <c r="CH65" s="32"/>
      <c r="CI65" s="32"/>
      <c r="CJ65" s="32"/>
      <c r="CK65" s="32"/>
    </row>
    <row r="66" spans="2:89" x14ac:dyDescent="0.2">
      <c r="B66">
        <v>33</v>
      </c>
      <c r="D66" s="13" t="s">
        <v>26</v>
      </c>
      <c r="E66" s="32">
        <f t="shared" ref="E66:L66" si="106">(0.4+6)*$B66/(E9+53)</f>
        <v>3.9232198142414862</v>
      </c>
      <c r="F66" s="32">
        <f t="shared" si="106"/>
        <v>3.9023789360227892</v>
      </c>
      <c r="G66" s="32">
        <f t="shared" si="106"/>
        <v>3.8817583090825551</v>
      </c>
      <c r="H66" s="32">
        <f t="shared" si="106"/>
        <v>3.8613544602727208</v>
      </c>
      <c r="I66" s="32">
        <f t="shared" si="106"/>
        <v>3.8411639890876024</v>
      </c>
      <c r="J66" s="32">
        <f t="shared" si="106"/>
        <v>3.8211835657745947</v>
      </c>
      <c r="K66" s="32">
        <f t="shared" si="106"/>
        <v>3.8014099295035253</v>
      </c>
      <c r="L66" s="32">
        <f t="shared" si="106"/>
        <v>3.7818398865925542</v>
      </c>
      <c r="M66" s="32">
        <f t="shared" ref="M66:AB66" si="107">(0.4+6)*$B66/(M9+53)</f>
        <v>3.7624703087885991</v>
      </c>
      <c r="N66" s="32">
        <f t="shared" si="107"/>
        <v>3.7243203526818518</v>
      </c>
      <c r="O66" s="32">
        <f t="shared" si="107"/>
        <v>3.6869362816409663</v>
      </c>
      <c r="P66" s="32">
        <f t="shared" si="107"/>
        <v>3.6502952614143744</v>
      </c>
      <c r="Q66" s="32">
        <f t="shared" si="107"/>
        <v>3.6143753565316605</v>
      </c>
      <c r="R66" s="32">
        <f t="shared" si="107"/>
        <v>3.5446153846153847</v>
      </c>
      <c r="S66" s="32">
        <f t="shared" si="107"/>
        <v>3.477497255762898</v>
      </c>
      <c r="T66" s="32">
        <f t="shared" si="107"/>
        <v>3.4128736870455159</v>
      </c>
      <c r="U66" s="32">
        <f t="shared" si="107"/>
        <v>3.350608143839239</v>
      </c>
      <c r="V66" s="32">
        <f t="shared" si="107"/>
        <v>3.290573876915087</v>
      </c>
      <c r="W66" s="32">
        <f t="shared" si="107"/>
        <v>3.2326530612244904</v>
      </c>
      <c r="X66" s="32">
        <f t="shared" si="107"/>
        <v>3.1767360240661824</v>
      </c>
      <c r="Y66" s="32">
        <f t="shared" si="107"/>
        <v>3.1227205519960579</v>
      </c>
      <c r="Z66" s="32">
        <f t="shared" si="107"/>
        <v>3.0705112672643571</v>
      </c>
      <c r="AA66" s="32">
        <f t="shared" si="107"/>
        <v>3.0200190657769306</v>
      </c>
      <c r="AB66" s="32">
        <f t="shared" si="107"/>
        <v>2.9711606096131304</v>
      </c>
      <c r="AC66" s="32">
        <f>(0.4+6)*$B66/(AC9+53)</f>
        <v>2.9238578680203049</v>
      </c>
      <c r="AD66" s="32">
        <f>(0.4+6)*$B66/(AD9+53)</f>
        <v>2.8780377015671137</v>
      </c>
      <c r="AE66" s="32">
        <f>(0.4+6)*$B66/(AE9+53)</f>
        <v>2.8336314847942758</v>
      </c>
      <c r="AF66" s="32">
        <f>(0.4+6)*$B66/(AF9+53)</f>
        <v>2.7905747632680029</v>
      </c>
      <c r="AG66" s="32">
        <f>(0.4+6)*$B66/(AG9+53)</f>
        <v>2.7488069414316705</v>
      </c>
      <c r="AH66" s="32"/>
      <c r="AI66" s="32"/>
      <c r="AJ66" s="32"/>
      <c r="AK66" s="32"/>
      <c r="AN66" s="13"/>
      <c r="AO66" s="32"/>
      <c r="AP66" s="32"/>
      <c r="AQ66" s="32"/>
      <c r="AR66" s="32"/>
      <c r="AS66" s="32"/>
      <c r="AT66" s="32"/>
      <c r="AU66" s="32"/>
      <c r="AV66" s="32"/>
      <c r="AW66" s="32"/>
      <c r="AX66" s="32"/>
      <c r="AY66" s="32"/>
      <c r="AZ66" s="32"/>
      <c r="BA66" s="32"/>
      <c r="BB66" s="32"/>
      <c r="BC66" s="32"/>
      <c r="BD66" s="32"/>
      <c r="BE66" s="32"/>
      <c r="BF66" s="32"/>
      <c r="BG66" s="32"/>
      <c r="BH66" s="32"/>
      <c r="BI66" s="32"/>
      <c r="BP66" s="13"/>
      <c r="BQ66" s="32"/>
      <c r="BR66" s="32"/>
      <c r="BS66" s="32"/>
      <c r="BT66" s="32"/>
      <c r="BU66" s="32"/>
      <c r="BV66" s="32"/>
      <c r="BW66" s="32"/>
      <c r="BX66" s="32"/>
      <c r="BY66" s="32"/>
      <c r="BZ66" s="32"/>
      <c r="CA66" s="32"/>
      <c r="CB66" s="32"/>
      <c r="CC66" s="32"/>
      <c r="CD66" s="32"/>
      <c r="CE66" s="32"/>
      <c r="CF66" s="32"/>
      <c r="CG66" s="32"/>
      <c r="CH66" s="32"/>
      <c r="CI66" s="32"/>
      <c r="CJ66" s="32"/>
      <c r="CK66" s="32"/>
    </row>
    <row r="67" spans="2:89" x14ac:dyDescent="0.2">
      <c r="B67">
        <v>28</v>
      </c>
      <c r="D67" s="13" t="s">
        <v>27</v>
      </c>
      <c r="E67" s="32">
        <f t="shared" ref="E67:L67" si="108">(0.5+8)*$B67/(61+E9)</f>
        <v>3.8490566037735849</v>
      </c>
      <c r="F67" s="32">
        <f t="shared" si="108"/>
        <v>3.8312428734321551</v>
      </c>
      <c r="G67" s="32">
        <f t="shared" si="108"/>
        <v>3.8135932701295232</v>
      </c>
      <c r="H67" s="32">
        <f t="shared" si="108"/>
        <v>3.7961055359872402</v>
      </c>
      <c r="I67" s="32">
        <f t="shared" si="108"/>
        <v>3.7787774543530035</v>
      </c>
      <c r="J67" s="32">
        <f t="shared" si="108"/>
        <v>3.7616068488640102</v>
      </c>
      <c r="K67" s="32">
        <f t="shared" si="108"/>
        <v>3.7445915825357283</v>
      </c>
      <c r="L67" s="32">
        <f t="shared" si="108"/>
        <v>3.7277295568752855</v>
      </c>
      <c r="M67" s="32">
        <f t="shared" ref="M67:AB67" si="109">(0.5+8)*$B67/(61+M9)</f>
        <v>3.7110187110187107</v>
      </c>
      <c r="N67" s="32">
        <f t="shared" si="109"/>
        <v>3.6780424983902127</v>
      </c>
      <c r="O67" s="32">
        <f t="shared" si="109"/>
        <v>3.6456471789634928</v>
      </c>
      <c r="P67" s="32">
        <f t="shared" si="109"/>
        <v>3.6138175376439325</v>
      </c>
      <c r="Q67" s="32">
        <f t="shared" si="109"/>
        <v>3.5825388861013545</v>
      </c>
      <c r="R67" s="32">
        <f t="shared" si="109"/>
        <v>3.5215782983970407</v>
      </c>
      <c r="S67" s="32">
        <f t="shared" si="109"/>
        <v>3.4626576139670222</v>
      </c>
      <c r="T67" s="32">
        <f t="shared" si="109"/>
        <v>3.4056761268781304</v>
      </c>
      <c r="U67" s="32">
        <f t="shared" si="109"/>
        <v>3.3505396527451903</v>
      </c>
      <c r="V67" s="32">
        <f t="shared" si="109"/>
        <v>3.2971600092357423</v>
      </c>
      <c r="W67" s="32">
        <f t="shared" si="109"/>
        <v>3.2454545454545456</v>
      </c>
      <c r="X67" s="32">
        <f t="shared" si="109"/>
        <v>3.1953457149250393</v>
      </c>
      <c r="Y67" s="32">
        <f t="shared" si="109"/>
        <v>3.1467606875275456</v>
      </c>
      <c r="Z67" s="32">
        <f t="shared" si="109"/>
        <v>3.0996309963099633</v>
      </c>
      <c r="AA67" s="32">
        <f t="shared" si="109"/>
        <v>3.0538922155688621</v>
      </c>
      <c r="AB67" s="32">
        <f t="shared" si="109"/>
        <v>3.0094836670179137</v>
      </c>
      <c r="AC67" s="32">
        <f>(0.5+8)*$B67/(61+AC9)</f>
        <v>2.966348151225592</v>
      </c>
      <c r="AD67" s="32">
        <f>(0.5+8)*$B67/(61+AD9)</f>
        <v>2.9244317018226504</v>
      </c>
      <c r="AE67" s="32">
        <f>(0.5+8)*$B67/(61+AE9)</f>
        <v>2.8836833602584817</v>
      </c>
      <c r="AF67" s="32">
        <f>(0.5+8)*$B67/(61+AF9)</f>
        <v>2.8440549691296555</v>
      </c>
      <c r="AG67" s="32">
        <f>(0.5+8)*$B67/(61+AG9)</f>
        <v>2.8055009823182715</v>
      </c>
      <c r="AH67" s="32"/>
      <c r="AI67" s="32"/>
      <c r="AJ67" s="32"/>
      <c r="AK67" s="32"/>
      <c r="AN67" s="13"/>
      <c r="AO67" s="32"/>
      <c r="AP67" s="32"/>
      <c r="AQ67" s="32"/>
      <c r="AR67" s="32"/>
      <c r="AS67" s="32"/>
      <c r="AT67" s="32"/>
      <c r="AU67" s="32"/>
      <c r="AV67" s="32"/>
      <c r="AW67" s="32"/>
      <c r="AX67" s="32"/>
      <c r="AY67" s="32"/>
      <c r="AZ67" s="32"/>
      <c r="BA67" s="32"/>
      <c r="BB67" s="32"/>
      <c r="BC67" s="32"/>
      <c r="BD67" s="32"/>
      <c r="BE67" s="32"/>
      <c r="BF67" s="32"/>
      <c r="BG67" s="32"/>
      <c r="BH67" s="32"/>
      <c r="BI67" s="32"/>
      <c r="BP67" s="13"/>
      <c r="BQ67" s="32"/>
      <c r="BR67" s="32"/>
      <c r="BS67" s="32"/>
      <c r="BT67" s="32"/>
      <c r="BU67" s="32"/>
      <c r="BV67" s="32"/>
      <c r="BW67" s="32"/>
      <c r="BX67" s="32"/>
      <c r="BY67" s="32"/>
      <c r="BZ67" s="32"/>
      <c r="CA67" s="32"/>
      <c r="CB67" s="32"/>
      <c r="CC67" s="32"/>
      <c r="CD67" s="32"/>
      <c r="CE67" s="32"/>
      <c r="CF67" s="32"/>
      <c r="CG67" s="32"/>
      <c r="CH67" s="32"/>
      <c r="CI67" s="32"/>
      <c r="CJ67" s="32"/>
      <c r="CK67" s="32"/>
    </row>
    <row r="68" spans="2:89" x14ac:dyDescent="0.2">
      <c r="B68">
        <v>24</v>
      </c>
      <c r="D68" s="13" t="s">
        <v>22</v>
      </c>
      <c r="E68" s="32">
        <f t="shared" ref="E68:L68" si="110">(1.17*4+0.5+5)*$B68/(64.5+E9)</f>
        <v>3.7395918367346939</v>
      </c>
      <c r="F68" s="32">
        <f t="shared" si="110"/>
        <v>3.7232078227189023</v>
      </c>
      <c r="G68" s="32">
        <f t="shared" si="110"/>
        <v>3.7069667467442153</v>
      </c>
      <c r="H68" s="32">
        <f t="shared" si="110"/>
        <v>3.6908667463964244</v>
      </c>
      <c r="I68" s="32">
        <f t="shared" si="110"/>
        <v>3.6749059914765603</v>
      </c>
      <c r="J68" s="32">
        <f t="shared" si="110"/>
        <v>3.6590826833073327</v>
      </c>
      <c r="K68" s="32">
        <f t="shared" si="110"/>
        <v>3.6433950540574123</v>
      </c>
      <c r="L68" s="32">
        <f t="shared" si="110"/>
        <v>3.6278413660830293</v>
      </c>
      <c r="M68" s="32">
        <f t="shared" ref="M68:AB68" si="111">(1.17*4+0.5+5)*$B68/(64.5+M9)</f>
        <v>3.6124199112863473</v>
      </c>
      <c r="N68" s="32">
        <f t="shared" si="111"/>
        <v>3.5819670128283447</v>
      </c>
      <c r="O68" s="32">
        <f t="shared" si="111"/>
        <v>3.5520232614489946</v>
      </c>
      <c r="P68" s="32">
        <f t="shared" si="111"/>
        <v>3.5225759942328487</v>
      </c>
      <c r="Q68" s="32">
        <f t="shared" si="111"/>
        <v>3.4936129647283125</v>
      </c>
      <c r="R68" s="32">
        <f t="shared" si="111"/>
        <v>3.437092614302462</v>
      </c>
      <c r="S68" s="32">
        <f t="shared" si="111"/>
        <v>3.3823719427780339</v>
      </c>
      <c r="T68" s="32">
        <f t="shared" si="111"/>
        <v>3.3293663411310472</v>
      </c>
      <c r="U68" s="32">
        <f t="shared" si="111"/>
        <v>3.2779964221824689</v>
      </c>
      <c r="V68" s="32">
        <f t="shared" si="111"/>
        <v>3.2281876238713938</v>
      </c>
      <c r="W68" s="32">
        <f t="shared" si="111"/>
        <v>3.1798698481561822</v>
      </c>
      <c r="X68" s="32">
        <f t="shared" si="111"/>
        <v>3.1329771318657831</v>
      </c>
      <c r="Y68" s="32">
        <f t="shared" si="111"/>
        <v>3.0874473462510532</v>
      </c>
      <c r="Z68" s="32">
        <f t="shared" si="111"/>
        <v>3.0432219223583141</v>
      </c>
      <c r="AA68" s="32">
        <f t="shared" si="111"/>
        <v>3.0002455996725335</v>
      </c>
      <c r="AB68" s="32">
        <f t="shared" si="111"/>
        <v>2.958466195761857</v>
      </c>
      <c r="AC68" s="32">
        <f>(1.17*4+0.5+5)*$B68/(64.5+AC9)</f>
        <v>2.9178343949044585</v>
      </c>
      <c r="AD68" s="32">
        <f>(1.17*4+0.5+5)*$B68/(64.5+AD9)</f>
        <v>2.8783035538975064</v>
      </c>
      <c r="AE68" s="32">
        <f>(1.17*4+0.5+5)*$B68/(64.5+AE9)</f>
        <v>2.8398295234405269</v>
      </c>
      <c r="AF68" s="32">
        <f>(1.17*4+0.5+5)*$B68/(64.5+AF9)</f>
        <v>2.8023704836551326</v>
      </c>
      <c r="AG68" s="32">
        <f>(1.17*4+0.5+5)*$B68/(64.5+AG9)</f>
        <v>2.7658867924528301</v>
      </c>
      <c r="AH68" s="32"/>
      <c r="AI68" s="32"/>
      <c r="AJ68" s="32"/>
      <c r="AK68" s="32"/>
      <c r="AN68" s="13"/>
      <c r="AO68" s="32"/>
      <c r="AP68" s="32"/>
      <c r="AQ68" s="32"/>
      <c r="AR68" s="32"/>
      <c r="AS68" s="32"/>
      <c r="AT68" s="32"/>
      <c r="AU68" s="32"/>
      <c r="AV68" s="32"/>
      <c r="AW68" s="32"/>
      <c r="AX68" s="32"/>
      <c r="AY68" s="32"/>
      <c r="AZ68" s="32"/>
      <c r="BA68" s="32"/>
      <c r="BB68" s="32"/>
      <c r="BC68" s="32"/>
      <c r="BD68" s="32"/>
      <c r="BE68" s="32"/>
      <c r="BF68" s="32"/>
      <c r="BG68" s="32"/>
      <c r="BH68" s="32"/>
      <c r="BI68" s="32"/>
      <c r="BP68" s="13"/>
      <c r="BQ68" s="32"/>
      <c r="BR68" s="32"/>
      <c r="BS68" s="32"/>
      <c r="BT68" s="32"/>
      <c r="BU68" s="32"/>
      <c r="BV68" s="32"/>
      <c r="BW68" s="32"/>
      <c r="BX68" s="32"/>
      <c r="BY68" s="32"/>
      <c r="BZ68" s="32"/>
      <c r="CA68" s="32"/>
      <c r="CB68" s="32"/>
      <c r="CC68" s="32"/>
      <c r="CD68" s="32"/>
      <c r="CE68" s="32"/>
      <c r="CF68" s="32"/>
      <c r="CG68" s="32"/>
      <c r="CH68" s="32"/>
      <c r="CI68" s="32"/>
      <c r="CJ68" s="32"/>
      <c r="CK68" s="32"/>
    </row>
    <row r="69" spans="2:89" x14ac:dyDescent="0.2">
      <c r="B69">
        <v>25.8</v>
      </c>
      <c r="D69" s="13" t="s">
        <v>23</v>
      </c>
      <c r="E69" s="32">
        <f t="shared" ref="E69:L69" si="112">(0.57+10)*$B69/(35+5/12+4/12+8+4.5+11.5+12.5+12.5+E9)</f>
        <v>3.1864381694255117</v>
      </c>
      <c r="F69" s="32">
        <f t="shared" si="112"/>
        <v>3.1757698093066136</v>
      </c>
      <c r="G69" s="32">
        <f t="shared" si="112"/>
        <v>3.1651726472579558</v>
      </c>
      <c r="H69" s="32">
        <f t="shared" si="112"/>
        <v>3.1546459729117462</v>
      </c>
      <c r="I69" s="32">
        <f t="shared" si="112"/>
        <v>3.1441890853189856</v>
      </c>
      <c r="J69" s="32">
        <f t="shared" si="112"/>
        <v>3.1338012927938714</v>
      </c>
      <c r="K69" s="32">
        <f t="shared" si="112"/>
        <v>3.1234819127612865</v>
      </c>
      <c r="L69" s="32">
        <f t="shared" si="112"/>
        <v>3.1132302716072875</v>
      </c>
      <c r="M69" s="32">
        <f t="shared" ref="M69:AB69" si="113">(0.57+10)*$B69/(35+5/12+4/12+8+4.5+11.5+12.5+12.5+M9)</f>
        <v>3.1030457045325242</v>
      </c>
      <c r="N69" s="32">
        <f t="shared" si="113"/>
        <v>3.082875176636835</v>
      </c>
      <c r="O69" s="32">
        <f t="shared" si="113"/>
        <v>3.062965181579933</v>
      </c>
      <c r="P69" s="32">
        <f t="shared" si="113"/>
        <v>3.0433107039895844</v>
      </c>
      <c r="Q69" s="32">
        <f t="shared" si="113"/>
        <v>3.0239068564036224</v>
      </c>
      <c r="R69" s="32">
        <f t="shared" si="113"/>
        <v>2.9858321167883215</v>
      </c>
      <c r="S69" s="32">
        <f t="shared" si="113"/>
        <v>2.9487042710398272</v>
      </c>
      <c r="T69" s="32">
        <f t="shared" si="113"/>
        <v>2.9124884300462801</v>
      </c>
      <c r="U69" s="32">
        <f t="shared" si="113"/>
        <v>2.8771513979250924</v>
      </c>
      <c r="V69" s="32">
        <f t="shared" si="113"/>
        <v>2.8426615705350939</v>
      </c>
      <c r="W69" s="32">
        <f t="shared" si="113"/>
        <v>2.808988841201717</v>
      </c>
      <c r="X69" s="32">
        <f t="shared" si="113"/>
        <v>2.7761045130641331</v>
      </c>
      <c r="Y69" s="32">
        <f t="shared" si="113"/>
        <v>2.7439812175079661</v>
      </c>
      <c r="Z69" s="32">
        <f t="shared" si="113"/>
        <v>2.7125928381962865</v>
      </c>
      <c r="AA69" s="32">
        <f t="shared" si="113"/>
        <v>2.6819144402556958</v>
      </c>
      <c r="AB69" s="32">
        <f t="shared" si="113"/>
        <v>2.6519222042139385</v>
      </c>
      <c r="AC69" s="32">
        <f>(0.57+10)*$B69/(35+5/12+4/12+8+4.5+11.5+12.5+12.5+AC9)</f>
        <v>2.6225933643212054</v>
      </c>
      <c r="AD69" s="32">
        <f>(0.57+10)*$B69/(35+5/12+4/12+8+4.5+11.5+12.5+12.5+AD9)</f>
        <v>2.5939061509194676</v>
      </c>
      <c r="AE69" s="32">
        <f>(0.57+10)*$B69/(35+5/12+4/12+8+4.5+11.5+12.5+12.5+AE9)</f>
        <v>2.5658397365532384</v>
      </c>
      <c r="AF69" s="32">
        <f>(0.57+10)*$B69/(35+5/12+4/12+8+4.5+11.5+12.5+12.5+AF9)</f>
        <v>2.538374185541421</v>
      </c>
      <c r="AG69" s="32">
        <f>(0.57+10)*$B69/(35+5/12+4/12+8+4.5+11.5+12.5+12.5+AG9)</f>
        <v>2.5114904067536457</v>
      </c>
      <c r="AH69" s="32"/>
      <c r="AI69" s="32"/>
      <c r="AJ69" s="32"/>
      <c r="AK69" s="32"/>
      <c r="AN69" s="13"/>
      <c r="AO69" s="32"/>
      <c r="AP69" s="32"/>
      <c r="AQ69" s="32"/>
      <c r="AR69" s="32"/>
      <c r="AS69" s="32"/>
      <c r="AT69" s="32"/>
      <c r="AU69" s="32"/>
      <c r="AV69" s="32"/>
      <c r="AW69" s="32"/>
      <c r="AX69" s="32"/>
      <c r="AY69" s="32"/>
      <c r="AZ69" s="32"/>
      <c r="BA69" s="32"/>
      <c r="BB69" s="32"/>
      <c r="BC69" s="32"/>
      <c r="BD69" s="32"/>
      <c r="BE69" s="32"/>
      <c r="BF69" s="32"/>
      <c r="BG69" s="32"/>
      <c r="BH69" s="32"/>
      <c r="BI69" s="32"/>
      <c r="BP69" s="13"/>
      <c r="BQ69" s="32"/>
      <c r="BR69" s="32"/>
      <c r="BS69" s="32"/>
      <c r="BT69" s="32"/>
      <c r="BU69" s="32"/>
      <c r="BV69" s="32"/>
      <c r="BW69" s="32"/>
      <c r="BX69" s="32"/>
      <c r="BY69" s="32"/>
      <c r="BZ69" s="32"/>
      <c r="CA69" s="32"/>
      <c r="CB69" s="32"/>
      <c r="CC69" s="32"/>
      <c r="CD69" s="32"/>
      <c r="CE69" s="32"/>
      <c r="CF69" s="32"/>
      <c r="CG69" s="32"/>
      <c r="CH69" s="32"/>
      <c r="CI69" s="32"/>
      <c r="CJ69" s="32"/>
      <c r="CK69" s="32"/>
    </row>
    <row r="70" spans="2:89" x14ac:dyDescent="0.2">
      <c r="B70">
        <v>34</v>
      </c>
      <c r="D70" s="13" t="s">
        <v>24</v>
      </c>
      <c r="E70" s="32">
        <f t="shared" ref="E70:L70" si="114">(1/3+8)*$B70/(84+E9)</f>
        <v>3.3398821218074661</v>
      </c>
      <c r="F70" s="32">
        <f t="shared" si="114"/>
        <v>3.3286014978706744</v>
      </c>
      <c r="G70" s="32">
        <f t="shared" si="114"/>
        <v>3.3173968192018739</v>
      </c>
      <c r="H70" s="32">
        <f t="shared" si="114"/>
        <v>3.3062673214372542</v>
      </c>
      <c r="I70" s="32">
        <f t="shared" si="114"/>
        <v>3.2952122504361316</v>
      </c>
      <c r="J70" s="32">
        <f t="shared" si="114"/>
        <v>3.284230862110602</v>
      </c>
      <c r="K70" s="32">
        <f t="shared" si="114"/>
        <v>3.2733224222585928</v>
      </c>
      <c r="L70" s="32">
        <f t="shared" si="114"/>
        <v>3.2624862064002307</v>
      </c>
      <c r="M70" s="32">
        <f t="shared" ref="M70:AB70" si="115">(1/3+8)*$B70/(84+M9)</f>
        <v>3.2517214996174446</v>
      </c>
      <c r="N70" s="32">
        <f t="shared" si="115"/>
        <v>3.2304038004750599</v>
      </c>
      <c r="O70" s="32">
        <f t="shared" si="115"/>
        <v>3.2093637908249959</v>
      </c>
      <c r="P70" s="32">
        <f t="shared" si="115"/>
        <v>3.1885960799024669</v>
      </c>
      <c r="Q70" s="32">
        <f t="shared" si="115"/>
        <v>3.1680954155795753</v>
      </c>
      <c r="R70" s="32">
        <f t="shared" si="115"/>
        <v>3.1278748850046005</v>
      </c>
      <c r="S70" s="32">
        <f t="shared" si="115"/>
        <v>3.0886627906976747</v>
      </c>
      <c r="T70" s="32">
        <f t="shared" si="115"/>
        <v>3.0504216759375566</v>
      </c>
      <c r="U70" s="32">
        <f t="shared" si="115"/>
        <v>3.0131159163417234</v>
      </c>
      <c r="V70" s="32">
        <f t="shared" si="115"/>
        <v>2.9767116091752759</v>
      </c>
      <c r="W70" s="32">
        <f t="shared" si="115"/>
        <v>2.9411764705882359</v>
      </c>
      <c r="X70" s="32">
        <f t="shared" si="115"/>
        <v>2.9064797401265179</v>
      </c>
      <c r="Y70" s="32">
        <f t="shared" si="115"/>
        <v>2.8725920919229475</v>
      </c>
      <c r="Z70" s="32">
        <f t="shared" si="115"/>
        <v>2.8394855520293976</v>
      </c>
      <c r="AA70" s="32">
        <f t="shared" si="115"/>
        <v>2.8071334214002643</v>
      </c>
      <c r="AB70" s="32">
        <f t="shared" si="115"/>
        <v>2.7755102040816331</v>
      </c>
      <c r="AC70" s="32">
        <f>(1/3+8)*$B70/(84+AC9)</f>
        <v>2.7445915402001941</v>
      </c>
      <c r="AD70" s="32">
        <f>(1/3+8)*$B70/(84+AD9)</f>
        <v>2.7143541433817666</v>
      </c>
      <c r="AE70" s="32">
        <f>(1/3+8)*$B70/(84+AE9)</f>
        <v>2.6847757422615293</v>
      </c>
      <c r="AF70" s="32">
        <f>(1/3+8)*$B70/(84+AF9)</f>
        <v>2.6558350257772227</v>
      </c>
      <c r="AG70" s="32">
        <f>(1/3+8)*$B70/(84+AG9)</f>
        <v>2.6275115919629064</v>
      </c>
      <c r="AH70" s="32"/>
      <c r="AI70" s="32"/>
      <c r="AJ70" s="32"/>
      <c r="AK70" s="32"/>
      <c r="AN70" s="13"/>
      <c r="AO70" s="32"/>
      <c r="AP70" s="32"/>
      <c r="AQ70" s="32"/>
      <c r="AR70" s="32"/>
      <c r="AS70" s="32"/>
      <c r="AT70" s="32"/>
      <c r="AU70" s="32"/>
      <c r="AV70" s="32"/>
      <c r="AW70" s="32"/>
      <c r="AX70" s="32"/>
      <c r="AY70" s="32"/>
      <c r="AZ70" s="32"/>
      <c r="BA70" s="32"/>
      <c r="BB70" s="32"/>
      <c r="BC70" s="32"/>
      <c r="BD70" s="32"/>
      <c r="BE70" s="32"/>
      <c r="BF70" s="32"/>
      <c r="BG70" s="32"/>
      <c r="BH70" s="32"/>
      <c r="BI70" s="32"/>
      <c r="BP70" s="13"/>
      <c r="BQ70" s="32"/>
      <c r="BR70" s="32"/>
      <c r="BS70" s="32"/>
      <c r="BT70" s="32"/>
      <c r="BU70" s="32"/>
      <c r="BV70" s="32"/>
      <c r="BW70" s="32"/>
      <c r="BX70" s="32"/>
      <c r="BY70" s="32"/>
      <c r="BZ70" s="32"/>
      <c r="CA70" s="32"/>
      <c r="CB70" s="32"/>
      <c r="CC70" s="32"/>
      <c r="CD70" s="32"/>
      <c r="CE70" s="32"/>
      <c r="CF70" s="32"/>
      <c r="CG70" s="32"/>
      <c r="CH70" s="32"/>
      <c r="CI70" s="32"/>
      <c r="CJ70" s="32"/>
      <c r="CK70" s="32"/>
    </row>
    <row r="71" spans="2:89" x14ac:dyDescent="0.2">
      <c r="B71">
        <v>29.7</v>
      </c>
      <c r="D71" s="13" t="s">
        <v>28</v>
      </c>
      <c r="E71" s="32">
        <f t="shared" ref="E71:L71" si="116">(1/3+9)*$B71/(99.68+E9)</f>
        <v>2.7578430722292233</v>
      </c>
      <c r="F71" s="32">
        <f t="shared" si="116"/>
        <v>2.7499772653995911</v>
      </c>
      <c r="G71" s="32">
        <f t="shared" si="116"/>
        <v>2.7421562000230817</v>
      </c>
      <c r="H71" s="32">
        <f t="shared" si="116"/>
        <v>2.7343794954418783</v>
      </c>
      <c r="I71" s="32">
        <f t="shared" si="116"/>
        <v>2.7266467753041082</v>
      </c>
      <c r="J71" s="32">
        <f t="shared" si="116"/>
        <v>2.7189576675031262</v>
      </c>
      <c r="K71" s="32">
        <f t="shared" si="116"/>
        <v>2.711311804117829</v>
      </c>
      <c r="L71" s="32">
        <f t="shared" si="116"/>
        <v>2.7037088213539673</v>
      </c>
      <c r="M71" s="32">
        <f t="shared" ref="M71:AB71" si="117">(1/3+9)*$B71/(99.68+M9)</f>
        <v>2.6961483594864473</v>
      </c>
      <c r="N71" s="32">
        <f t="shared" si="117"/>
        <v>2.6811535795463701</v>
      </c>
      <c r="O71" s="32">
        <f t="shared" si="117"/>
        <v>2.6663246657475388</v>
      </c>
      <c r="P71" s="32">
        <f t="shared" si="117"/>
        <v>2.6516588811121915</v>
      </c>
      <c r="Q71" s="32">
        <f t="shared" si="117"/>
        <v>2.6371535485507702</v>
      </c>
      <c r="R71" s="32">
        <f t="shared" si="117"/>
        <v>2.6086138210106964</v>
      </c>
      <c r="S71" s="32">
        <f t="shared" si="117"/>
        <v>2.580685203574975</v>
      </c>
      <c r="T71" s="32">
        <f t="shared" si="117"/>
        <v>2.5533482759679451</v>
      </c>
      <c r="U71" s="32">
        <f t="shared" si="117"/>
        <v>2.5265844321565289</v>
      </c>
      <c r="V71" s="32">
        <f t="shared" si="117"/>
        <v>2.5003758381190049</v>
      </c>
      <c r="W71" s="32">
        <f t="shared" si="117"/>
        <v>2.4747053922152125</v>
      </c>
      <c r="X71" s="32">
        <f t="shared" si="117"/>
        <v>2.4495566879731361</v>
      </c>
      <c r="Y71" s="32">
        <f t="shared" si="117"/>
        <v>2.4249139791217122</v>
      </c>
      <c r="Z71" s="32">
        <f t="shared" si="117"/>
        <v>2.4007621467132423</v>
      </c>
      <c r="AA71" s="32">
        <f t="shared" si="117"/>
        <v>2.3770866681911729</v>
      </c>
      <c r="AB71" s="32">
        <f t="shared" si="117"/>
        <v>2.3538735882702593</v>
      </c>
      <c r="AC71" s="32">
        <f>(1/3+9)*$B71/(99.68+AC9)</f>
        <v>2.3311094915064188</v>
      </c>
      <c r="AD71" s="32">
        <f>(1/3+9)*$B71/(99.68+AD9)</f>
        <v>2.3087814764429884</v>
      </c>
      <c r="AE71" s="32">
        <f>(1/3+9)*$B71/(99.68+AE9)</f>
        <v>2.2868771312286875</v>
      </c>
      <c r="AF71" s="32">
        <f>(1/3+9)*$B71/(99.68+AF9)</f>
        <v>2.2653845106104766</v>
      </c>
      <c r="AG71" s="32">
        <f>(1/3+9)*$B71/(99.68+AG9)</f>
        <v>2.2442921142116909</v>
      </c>
      <c r="AH71" s="32"/>
      <c r="AI71" s="32"/>
      <c r="AJ71" s="32"/>
      <c r="AK71" s="32"/>
      <c r="AN71" s="13"/>
      <c r="AO71" s="32"/>
      <c r="AP71" s="32"/>
      <c r="AQ71" s="32"/>
      <c r="AR71" s="32"/>
      <c r="AS71" s="32"/>
      <c r="AT71" s="32"/>
      <c r="AU71" s="32"/>
      <c r="AV71" s="32"/>
      <c r="AW71" s="32"/>
      <c r="AX71" s="32"/>
      <c r="AY71" s="32"/>
      <c r="AZ71" s="32"/>
      <c r="BA71" s="32"/>
      <c r="BB71" s="32"/>
      <c r="BC71" s="32"/>
      <c r="BD71" s="32"/>
      <c r="BE71" s="32"/>
      <c r="BF71" s="32"/>
      <c r="BG71" s="32"/>
      <c r="BH71" s="32"/>
      <c r="BI71" s="32"/>
      <c r="BP71" s="13"/>
      <c r="BQ71" s="32"/>
      <c r="BR71" s="32"/>
      <c r="BS71" s="32"/>
      <c r="BT71" s="32"/>
      <c r="BU71" s="32"/>
      <c r="BV71" s="32"/>
      <c r="BW71" s="32"/>
      <c r="BX71" s="32"/>
      <c r="BY71" s="32"/>
      <c r="BZ71" s="32"/>
      <c r="CA71" s="32"/>
      <c r="CB71" s="32"/>
      <c r="CC71" s="32"/>
      <c r="CD71" s="32"/>
      <c r="CE71" s="32"/>
      <c r="CF71" s="32"/>
      <c r="CG71" s="32"/>
      <c r="CH71" s="32"/>
      <c r="CI71" s="32"/>
      <c r="CJ71" s="32"/>
      <c r="CK71" s="32"/>
    </row>
    <row r="72" spans="2:89" x14ac:dyDescent="0.2">
      <c r="B72">
        <v>28.3</v>
      </c>
      <c r="D72" s="13" t="s">
        <v>29</v>
      </c>
      <c r="E72" s="32">
        <f t="shared" ref="E72:L72" si="118">(1/3+9)*$B72/(E9+90.35)</f>
        <v>2.8967282032535193</v>
      </c>
      <c r="F72" s="32">
        <f t="shared" si="118"/>
        <v>2.8876235594224031</v>
      </c>
      <c r="G72" s="32">
        <f t="shared" si="118"/>
        <v>2.8785759694850612</v>
      </c>
      <c r="H72" s="32">
        <f t="shared" si="118"/>
        <v>2.8695848988275774</v>
      </c>
      <c r="I72" s="32">
        <f t="shared" si="118"/>
        <v>2.8606498194945855</v>
      </c>
      <c r="J72" s="32">
        <f t="shared" si="118"/>
        <v>2.8517702100859248</v>
      </c>
      <c r="K72" s="32">
        <f t="shared" si="118"/>
        <v>2.8429455556552163</v>
      </c>
      <c r="L72" s="32">
        <f t="shared" si="118"/>
        <v>2.8341753476103198</v>
      </c>
      <c r="M72" s="32">
        <f t="shared" ref="M72:AB72" si="119">(1/3+9)*$B72/(M9+90.35)</f>
        <v>2.8254590836156184</v>
      </c>
      <c r="N72" s="32">
        <f t="shared" si="119"/>
        <v>2.8081864091432629</v>
      </c>
      <c r="O72" s="32">
        <f t="shared" si="119"/>
        <v>2.7911236350827764</v>
      </c>
      <c r="P72" s="32">
        <f t="shared" si="119"/>
        <v>2.7742669584245081</v>
      </c>
      <c r="Q72" s="32">
        <f t="shared" si="119"/>
        <v>2.7576126674786852</v>
      </c>
      <c r="R72" s="32">
        <f t="shared" si="119"/>
        <v>2.7248968363136186</v>
      </c>
      <c r="S72" s="32">
        <f t="shared" si="119"/>
        <v>2.6929481733220055</v>
      </c>
      <c r="T72" s="32">
        <f t="shared" si="119"/>
        <v>2.6617400067181736</v>
      </c>
      <c r="U72" s="32">
        <f t="shared" si="119"/>
        <v>2.6312468869334227</v>
      </c>
      <c r="V72" s="32">
        <f t="shared" si="119"/>
        <v>2.601444517399869</v>
      </c>
      <c r="W72" s="32">
        <f t="shared" si="119"/>
        <v>2.5723096899853926</v>
      </c>
      <c r="X72" s="32">
        <f t="shared" si="119"/>
        <v>2.5438202247191017</v>
      </c>
      <c r="Y72" s="32">
        <f t="shared" si="119"/>
        <v>2.5159549134783306</v>
      </c>
      <c r="Z72" s="32">
        <f t="shared" si="119"/>
        <v>2.4886934673366841</v>
      </c>
      <c r="AA72" s="32">
        <f t="shared" si="119"/>
        <v>2.4620164672984313</v>
      </c>
      <c r="AB72" s="32">
        <f t="shared" si="119"/>
        <v>2.4359053181678458</v>
      </c>
      <c r="AC72" s="32">
        <f>(1/3+9)*$B72/(AC9+90.35)</f>
        <v>2.4103422053231944</v>
      </c>
      <c r="AD72" s="32">
        <f>(1/3+9)*$B72/(AD9+90.35)</f>
        <v>2.3853100541842269</v>
      </c>
      <c r="AE72" s="32">
        <f>(1/3+9)*$B72/(AE9+90.35)</f>
        <v>2.3607924921793542</v>
      </c>
      <c r="AF72" s="32">
        <f>(1/3+9)*$B72/(AF9+90.35)</f>
        <v>2.3367738130345037</v>
      </c>
      <c r="AG72" s="32">
        <f>(1/3+9)*$B72/(AG9+90.35)</f>
        <v>2.3132389432199685</v>
      </c>
      <c r="AH72" s="32"/>
      <c r="AI72" s="32"/>
      <c r="AJ72" s="32"/>
      <c r="AK72" s="32"/>
      <c r="AN72" s="13"/>
      <c r="AO72" s="32"/>
      <c r="AP72" s="32"/>
      <c r="AQ72" s="32"/>
      <c r="AR72" s="32"/>
      <c r="AS72" s="32"/>
      <c r="AT72" s="32"/>
      <c r="AU72" s="32"/>
      <c r="AV72" s="32"/>
      <c r="AW72" s="32"/>
      <c r="AX72" s="32"/>
      <c r="AY72" s="32"/>
      <c r="AZ72" s="32"/>
      <c r="BA72" s="32"/>
      <c r="BB72" s="32"/>
      <c r="BC72" s="32"/>
      <c r="BD72" s="32"/>
      <c r="BE72" s="32"/>
      <c r="BF72" s="32"/>
      <c r="BG72" s="32"/>
      <c r="BH72" s="32"/>
      <c r="BI72" s="32"/>
      <c r="BP72" s="13"/>
      <c r="BQ72" s="32"/>
      <c r="BR72" s="32"/>
      <c r="BS72" s="32"/>
      <c r="BT72" s="32"/>
      <c r="BU72" s="32"/>
      <c r="BV72" s="32"/>
      <c r="BW72" s="32"/>
      <c r="BX72" s="32"/>
      <c r="BY72" s="32"/>
      <c r="BZ72" s="32"/>
      <c r="CA72" s="32"/>
      <c r="CB72" s="32"/>
      <c r="CC72" s="32"/>
      <c r="CD72" s="32"/>
      <c r="CE72" s="32"/>
      <c r="CF72" s="32"/>
      <c r="CG72" s="32"/>
      <c r="CH72" s="32"/>
      <c r="CI72" s="32"/>
      <c r="CJ72" s="32"/>
      <c r="CK72" s="32"/>
    </row>
    <row r="73" spans="2:89" x14ac:dyDescent="0.2">
      <c r="D73" s="7"/>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F73" s="7"/>
      <c r="AG73" s="32"/>
      <c r="AH73" s="32"/>
      <c r="AI73" s="32"/>
      <c r="AJ73" s="32"/>
      <c r="AK73" s="32"/>
      <c r="AL73" s="32"/>
      <c r="AM73" s="32"/>
      <c r="AN73" s="32"/>
      <c r="AO73" s="32"/>
      <c r="AP73" s="32"/>
      <c r="AQ73" s="32"/>
      <c r="AR73" s="32"/>
      <c r="AS73" s="32"/>
      <c r="AT73" s="32"/>
      <c r="AU73" s="32"/>
      <c r="AV73" s="32"/>
      <c r="AW73" s="32"/>
      <c r="AX73" s="32"/>
      <c r="AY73" s="32"/>
      <c r="AZ73" s="32"/>
      <c r="BA73" s="32"/>
      <c r="BH73" s="7"/>
      <c r="BI73" s="32"/>
      <c r="BJ73" s="32"/>
      <c r="BK73" s="32"/>
      <c r="BL73" s="32"/>
      <c r="BM73" s="32"/>
      <c r="BN73" s="32"/>
      <c r="BO73" s="32"/>
      <c r="BP73" s="32"/>
      <c r="BQ73" s="32"/>
      <c r="BR73" s="32"/>
      <c r="BS73" s="32"/>
      <c r="BT73" s="32"/>
      <c r="BU73" s="32"/>
      <c r="BV73" s="32"/>
      <c r="BW73" s="32"/>
      <c r="BX73" s="32"/>
      <c r="BY73" s="32"/>
      <c r="BZ73" s="32"/>
      <c r="CA73" s="32"/>
      <c r="CB73" s="32"/>
      <c r="CC73" s="32"/>
    </row>
    <row r="74" spans="2:89" x14ac:dyDescent="0.2">
      <c r="D74" s="7"/>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F74" s="7"/>
      <c r="AG74" s="32"/>
      <c r="AH74" s="32"/>
      <c r="AI74" s="32"/>
      <c r="AJ74" s="32"/>
      <c r="AK74" s="32"/>
      <c r="AL74" s="32"/>
      <c r="AM74" s="32"/>
      <c r="AN74" s="32"/>
      <c r="AO74" s="32"/>
      <c r="AP74" s="32"/>
      <c r="AQ74" s="32"/>
      <c r="AR74" s="32"/>
      <c r="AS74" s="32"/>
      <c r="AT74" s="32"/>
      <c r="AU74" s="32"/>
      <c r="AV74" s="32"/>
      <c r="AW74" s="32"/>
      <c r="AX74" s="32"/>
      <c r="AY74" s="32"/>
      <c r="AZ74" s="32"/>
      <c r="BA74" s="32"/>
      <c r="BH74" s="7"/>
      <c r="BI74" s="32"/>
      <c r="BJ74" s="32"/>
      <c r="BK74" s="32"/>
      <c r="BL74" s="32"/>
      <c r="BM74" s="32"/>
      <c r="BN74" s="32"/>
      <c r="BO74" s="32"/>
      <c r="BP74" s="32"/>
      <c r="BQ74" s="32"/>
      <c r="BR74" s="32"/>
      <c r="BS74" s="32"/>
      <c r="BT74" s="32"/>
      <c r="BU74" s="32"/>
      <c r="BV74" s="32"/>
      <c r="BW74" s="32"/>
      <c r="BX74" s="32"/>
      <c r="BY74" s="32"/>
      <c r="BZ74" s="32"/>
      <c r="CA74" s="32"/>
      <c r="CB74" s="32"/>
      <c r="CC74" s="32"/>
    </row>
    <row r="75" spans="2:89" x14ac:dyDescent="0.2">
      <c r="B75" s="8" t="s">
        <v>48</v>
      </c>
      <c r="D75" s="1"/>
      <c r="E75" s="3"/>
      <c r="F75" s="4"/>
      <c r="G75" s="4"/>
      <c r="H75" s="4"/>
      <c r="I75" s="4"/>
      <c r="J75" s="4"/>
      <c r="K75" s="4"/>
      <c r="L75" s="4"/>
      <c r="M75" s="4"/>
      <c r="N75" s="14"/>
      <c r="O75" s="14"/>
      <c r="P75" s="14"/>
      <c r="Q75" s="14"/>
      <c r="R75" s="14"/>
      <c r="S75" s="14"/>
      <c r="T75" s="14"/>
      <c r="U75" s="14"/>
      <c r="V75" s="14"/>
      <c r="W75" s="14"/>
      <c r="X75" s="14"/>
      <c r="Y75" s="14"/>
    </row>
    <row r="76" spans="2:89" x14ac:dyDescent="0.2">
      <c r="D76" s="5" t="s">
        <v>49</v>
      </c>
      <c r="E76" s="3"/>
      <c r="F76" s="4"/>
      <c r="G76" s="4"/>
      <c r="H76" s="4"/>
      <c r="I76" s="4"/>
      <c r="J76" s="4"/>
      <c r="K76" s="4"/>
      <c r="L76" s="4"/>
      <c r="M76" s="4"/>
      <c r="N76" s="14"/>
      <c r="O76" s="14"/>
      <c r="P76" s="14"/>
      <c r="Q76" s="14"/>
      <c r="R76" s="14"/>
      <c r="S76" s="14"/>
      <c r="T76" s="14"/>
      <c r="U76" s="14"/>
      <c r="V76" s="14"/>
      <c r="W76" s="14"/>
      <c r="X76" s="14"/>
      <c r="Y76" s="14"/>
    </row>
    <row r="77" spans="2:89" x14ac:dyDescent="0.2">
      <c r="D77" s="5" t="s">
        <v>50</v>
      </c>
      <c r="E77" s="3"/>
      <c r="F77" s="4"/>
      <c r="G77" s="4"/>
      <c r="H77" s="4"/>
      <c r="I77" s="4"/>
      <c r="J77" s="4"/>
      <c r="K77" s="4"/>
      <c r="L77" s="4"/>
      <c r="M77" s="4"/>
      <c r="N77" s="14"/>
      <c r="O77" s="14"/>
      <c r="P77" s="14"/>
      <c r="Q77" s="14"/>
      <c r="R77" s="14"/>
      <c r="S77" s="14"/>
      <c r="T77" s="14"/>
      <c r="U77" s="14"/>
      <c r="V77" s="14"/>
      <c r="W77" s="14"/>
      <c r="X77" s="14"/>
      <c r="Y77" s="14"/>
    </row>
    <row r="78" spans="2:89" x14ac:dyDescent="0.2">
      <c r="D78" s="5" t="s">
        <v>51</v>
      </c>
      <c r="E78" s="3"/>
      <c r="F78" s="4"/>
      <c r="G78" s="4"/>
      <c r="H78" s="4"/>
      <c r="I78" s="4"/>
      <c r="J78" s="4"/>
      <c r="K78" s="4"/>
      <c r="L78" s="4"/>
      <c r="M78" s="4"/>
      <c r="N78" s="14"/>
      <c r="O78" s="14"/>
      <c r="P78" s="14"/>
      <c r="Q78" s="14"/>
      <c r="R78" s="14"/>
      <c r="S78" s="14"/>
      <c r="T78" s="14"/>
      <c r="U78" s="14"/>
      <c r="V78" s="14"/>
      <c r="W78" s="14"/>
      <c r="X78" s="14"/>
      <c r="Y78" s="14"/>
    </row>
    <row r="79" spans="2:89" x14ac:dyDescent="0.2">
      <c r="D79" s="5"/>
      <c r="E79" s="3"/>
      <c r="F79" s="4"/>
      <c r="G79" s="4"/>
      <c r="H79" s="4"/>
      <c r="I79" s="4"/>
      <c r="J79" s="4"/>
      <c r="K79" s="4"/>
      <c r="L79" s="4"/>
      <c r="M79" s="4"/>
      <c r="N79" s="14"/>
      <c r="O79" s="14"/>
      <c r="P79" s="14"/>
      <c r="Q79" s="14"/>
      <c r="R79" s="14"/>
      <c r="S79" s="14"/>
      <c r="T79" s="14"/>
      <c r="U79" s="14"/>
      <c r="V79" s="14"/>
      <c r="W79" s="14"/>
      <c r="X79" s="14"/>
      <c r="Y79" s="14"/>
    </row>
    <row r="80" spans="2:89" x14ac:dyDescent="0.2">
      <c r="D80" s="298" t="s">
        <v>117</v>
      </c>
      <c r="E80" s="298"/>
      <c r="AA80" s="32"/>
      <c r="AB80" s="32"/>
      <c r="AC80" s="32"/>
      <c r="AF80" s="298" t="s">
        <v>118</v>
      </c>
      <c r="AG80" s="298"/>
      <c r="AO80" s="189"/>
      <c r="AP80" s="189"/>
      <c r="AQ80" s="189"/>
      <c r="AR80" s="189"/>
      <c r="AS80" s="189"/>
      <c r="AT80" s="189"/>
      <c r="AU80" s="189"/>
      <c r="AV80" s="189"/>
      <c r="BH80" s="298" t="s">
        <v>119</v>
      </c>
      <c r="BI80" s="298"/>
      <c r="BY80" s="189"/>
      <c r="BZ80" s="189"/>
      <c r="CA80" s="189"/>
      <c r="CB80" s="189"/>
      <c r="CC80" s="189"/>
      <c r="CD80" s="189"/>
      <c r="CE80" s="189"/>
      <c r="CF80" s="189"/>
    </row>
    <row r="81" spans="4:106" x14ac:dyDescent="0.2">
      <c r="E81" s="189">
        <v>0</v>
      </c>
      <c r="F81" s="189">
        <v>0.25</v>
      </c>
      <c r="G81" s="189">
        <v>0.5</v>
      </c>
      <c r="H81" s="189">
        <v>0.75</v>
      </c>
      <c r="I81" s="189">
        <v>1</v>
      </c>
      <c r="J81" s="189">
        <v>1.25</v>
      </c>
      <c r="K81" s="189">
        <v>1.5</v>
      </c>
      <c r="L81" s="189">
        <v>1.75</v>
      </c>
      <c r="M81" s="71">
        <v>2</v>
      </c>
      <c r="N81" s="71">
        <v>2.5</v>
      </c>
      <c r="O81" s="71">
        <v>3</v>
      </c>
      <c r="P81" s="71">
        <v>3.5</v>
      </c>
      <c r="Q81" s="71">
        <v>4</v>
      </c>
      <c r="R81" s="71">
        <v>5</v>
      </c>
      <c r="S81" s="71">
        <v>6</v>
      </c>
      <c r="T81" s="71">
        <v>7</v>
      </c>
      <c r="U81" s="71">
        <v>8</v>
      </c>
      <c r="V81" s="71">
        <v>9</v>
      </c>
      <c r="W81" s="71">
        <v>10</v>
      </c>
      <c r="X81" s="71">
        <v>11</v>
      </c>
      <c r="Y81" s="71">
        <v>12</v>
      </c>
      <c r="Z81" s="71">
        <v>13</v>
      </c>
      <c r="AA81" s="71">
        <v>14</v>
      </c>
      <c r="AB81" s="71">
        <v>15</v>
      </c>
      <c r="AC81" s="132">
        <v>16</v>
      </c>
      <c r="AD81" s="132">
        <v>17</v>
      </c>
      <c r="AE81" s="132">
        <v>18</v>
      </c>
      <c r="AF81" s="132">
        <v>19</v>
      </c>
      <c r="AG81" s="132">
        <v>20</v>
      </c>
      <c r="AI81" s="32"/>
      <c r="AJ81" s="32"/>
      <c r="AK81" s="32"/>
      <c r="AM81" t="s">
        <v>115</v>
      </c>
      <c r="AO81" s="189">
        <v>0</v>
      </c>
      <c r="AP81" s="189">
        <v>0.25</v>
      </c>
      <c r="AQ81" s="189">
        <v>0.5</v>
      </c>
      <c r="AR81" s="189">
        <v>0.75</v>
      </c>
      <c r="AS81" s="189">
        <v>1</v>
      </c>
      <c r="AT81" s="189">
        <v>1.25</v>
      </c>
      <c r="AU81" s="189">
        <v>1.5</v>
      </c>
      <c r="AV81" s="189">
        <v>1.75</v>
      </c>
      <c r="AW81" s="71">
        <v>2</v>
      </c>
      <c r="AX81" s="71">
        <v>2.5</v>
      </c>
      <c r="AY81" s="71">
        <v>3</v>
      </c>
      <c r="AZ81" s="71">
        <v>3.5</v>
      </c>
      <c r="BA81" s="71">
        <v>4</v>
      </c>
      <c r="BB81" s="71">
        <v>5</v>
      </c>
      <c r="BC81" s="71">
        <v>6</v>
      </c>
      <c r="BD81" s="71">
        <v>7</v>
      </c>
      <c r="BE81" s="71">
        <v>8</v>
      </c>
      <c r="BF81" s="71">
        <v>9</v>
      </c>
      <c r="BG81" s="71">
        <v>10</v>
      </c>
      <c r="BH81" s="71">
        <v>11</v>
      </c>
      <c r="BI81" s="71">
        <v>12</v>
      </c>
      <c r="BJ81" s="71">
        <v>13</v>
      </c>
      <c r="BK81" s="71">
        <v>14</v>
      </c>
      <c r="BL81" s="71">
        <v>15</v>
      </c>
      <c r="BM81" s="132">
        <v>16</v>
      </c>
      <c r="BN81" s="132">
        <v>17</v>
      </c>
      <c r="BO81" s="132">
        <v>18</v>
      </c>
      <c r="BP81" s="132">
        <v>19</v>
      </c>
      <c r="BQ81" s="132">
        <v>20</v>
      </c>
      <c r="BW81" t="s">
        <v>115</v>
      </c>
      <c r="BY81" s="189">
        <v>0</v>
      </c>
      <c r="BZ81" s="189">
        <v>0.25</v>
      </c>
      <c r="CA81" s="189">
        <v>0.5</v>
      </c>
      <c r="CB81" s="189">
        <v>0.75</v>
      </c>
      <c r="CC81" s="189">
        <v>1</v>
      </c>
      <c r="CD81" s="189">
        <v>1.25</v>
      </c>
      <c r="CE81" s="189">
        <v>1.5</v>
      </c>
      <c r="CF81" s="189">
        <v>1.75</v>
      </c>
      <c r="CG81" s="71">
        <v>2</v>
      </c>
      <c r="CH81" s="71">
        <v>2.5</v>
      </c>
      <c r="CI81" s="71">
        <v>3</v>
      </c>
      <c r="CJ81" s="71">
        <v>3.5</v>
      </c>
      <c r="CK81" s="71">
        <v>4</v>
      </c>
      <c r="CL81" s="71">
        <v>5</v>
      </c>
      <c r="CM81" s="71">
        <v>6</v>
      </c>
      <c r="CN81" s="71">
        <v>7</v>
      </c>
      <c r="CO81" s="71">
        <v>8</v>
      </c>
      <c r="CP81" s="71">
        <v>9</v>
      </c>
      <c r="CQ81" s="71">
        <v>10</v>
      </c>
      <c r="CR81" s="71">
        <v>11</v>
      </c>
      <c r="CS81" s="71">
        <v>12</v>
      </c>
      <c r="CT81" s="71">
        <v>13</v>
      </c>
      <c r="CU81" s="71">
        <v>14</v>
      </c>
      <c r="CV81" s="71">
        <v>15</v>
      </c>
      <c r="CW81" s="132">
        <v>16</v>
      </c>
      <c r="CX81" s="132">
        <v>17</v>
      </c>
      <c r="CY81" s="132">
        <v>18</v>
      </c>
      <c r="CZ81" s="132">
        <v>19</v>
      </c>
      <c r="DA81" s="132">
        <v>20</v>
      </c>
    </row>
    <row r="82" spans="4:106" x14ac:dyDescent="0.2">
      <c r="D82" s="13" t="s">
        <v>7</v>
      </c>
      <c r="E82" s="190">
        <f t="shared" ref="E82:L82" si="120">MAX(E53,E12)</f>
        <v>72</v>
      </c>
      <c r="F82" s="190">
        <f>MAX(F53,F12)</f>
        <v>53.531598513011154</v>
      </c>
      <c r="G82" s="190">
        <f t="shared" si="120"/>
        <v>42.603550295857993</v>
      </c>
      <c r="H82" s="190">
        <f t="shared" si="120"/>
        <v>35.380835380835379</v>
      </c>
      <c r="I82" s="190">
        <f t="shared" si="120"/>
        <v>30.252100840336134</v>
      </c>
      <c r="J82" s="190">
        <f t="shared" si="120"/>
        <v>26.422018348623851</v>
      </c>
      <c r="K82" s="190">
        <f t="shared" si="120"/>
        <v>23.452768729641697</v>
      </c>
      <c r="L82" s="190">
        <f t="shared" si="120"/>
        <v>21.083455344070281</v>
      </c>
      <c r="M82" s="4">
        <f t="shared" ref="M82:AG82" si="121">MAX(M53,M12)</f>
        <v>19.148936170212767</v>
      </c>
      <c r="N82" s="4">
        <f t="shared" si="121"/>
        <v>16.179775280898877</v>
      </c>
      <c r="O82" s="4">
        <f t="shared" si="121"/>
        <v>14.007782101167315</v>
      </c>
      <c r="P82" s="4">
        <f t="shared" si="121"/>
        <v>12.349914236706692</v>
      </c>
      <c r="Q82" s="4">
        <f t="shared" si="121"/>
        <v>11.042944785276076</v>
      </c>
      <c r="R82" s="4">
        <f>MAX(R53,R12)</f>
        <v>9.113924050632912</v>
      </c>
      <c r="S82" s="4">
        <f t="shared" si="121"/>
        <v>7.7586206896551735</v>
      </c>
      <c r="T82" s="4">
        <f t="shared" si="121"/>
        <v>6.7542213883677302</v>
      </c>
      <c r="U82" s="4">
        <f t="shared" si="121"/>
        <v>5.9800664451827243</v>
      </c>
      <c r="V82" s="4">
        <f t="shared" si="121"/>
        <v>5.3651266766020864</v>
      </c>
      <c r="W82" s="4">
        <f t="shared" si="121"/>
        <v>4.8648648648648649</v>
      </c>
      <c r="X82" s="4">
        <f t="shared" si="121"/>
        <v>4.4499381953028436</v>
      </c>
      <c r="Y82" s="4">
        <f t="shared" si="121"/>
        <v>4.1002277904328022</v>
      </c>
      <c r="Z82" s="4">
        <f t="shared" si="121"/>
        <v>3.8014783526927141</v>
      </c>
      <c r="AA82" s="4">
        <f t="shared" si="121"/>
        <v>3.543307086614174</v>
      </c>
      <c r="AB82" s="4">
        <f t="shared" si="121"/>
        <v>3.317972350230415</v>
      </c>
      <c r="AC82" s="134">
        <f t="shared" si="121"/>
        <v>3.1195840554592724</v>
      </c>
      <c r="AD82" s="134">
        <f t="shared" si="121"/>
        <v>2.9435813573180707</v>
      </c>
      <c r="AE82" s="134">
        <f t="shared" si="121"/>
        <v>2.7863777089783284</v>
      </c>
      <c r="AF82" s="134">
        <f t="shared" si="121"/>
        <v>2.6451138868479065</v>
      </c>
      <c r="AG82" s="134">
        <f t="shared" si="121"/>
        <v>2.5174825174825175</v>
      </c>
      <c r="AH82" s="28" t="s">
        <v>7</v>
      </c>
      <c r="AI82" s="4"/>
      <c r="AJ82" s="4"/>
      <c r="AK82" s="4"/>
      <c r="AL82" s="4"/>
      <c r="AM82" s="97">
        <v>1</v>
      </c>
      <c r="AN82" s="13" t="s">
        <v>7</v>
      </c>
      <c r="AO82" s="190">
        <f t="shared" ref="AO82:AV97" si="122">$AM82*E82</f>
        <v>72</v>
      </c>
      <c r="AP82" s="190">
        <f t="shared" si="122"/>
        <v>53.531598513011154</v>
      </c>
      <c r="AQ82" s="190">
        <f t="shared" si="122"/>
        <v>42.603550295857993</v>
      </c>
      <c r="AR82" s="190">
        <f t="shared" si="122"/>
        <v>35.380835380835379</v>
      </c>
      <c r="AS82" s="190">
        <f t="shared" si="122"/>
        <v>30.252100840336134</v>
      </c>
      <c r="AT82" s="190">
        <f t="shared" si="122"/>
        <v>26.422018348623851</v>
      </c>
      <c r="AU82" s="190">
        <f t="shared" si="122"/>
        <v>23.452768729641697</v>
      </c>
      <c r="AV82" s="190">
        <f t="shared" si="122"/>
        <v>21.083455344070281</v>
      </c>
      <c r="AW82" s="4">
        <f t="shared" ref="AW82:AW101" si="123">$AM82*M82</f>
        <v>19.148936170212767</v>
      </c>
      <c r="AX82" s="4">
        <f t="shared" ref="AX82:AX101" si="124">$AM82*N82</f>
        <v>16.179775280898877</v>
      </c>
      <c r="AY82" s="4">
        <f t="shared" ref="AY82:AY101" si="125">$AM82*O82</f>
        <v>14.007782101167315</v>
      </c>
      <c r="AZ82" s="4">
        <f t="shared" ref="AZ82:AZ101" si="126">$AM82*P82</f>
        <v>12.349914236706692</v>
      </c>
      <c r="BA82" s="4">
        <f t="shared" ref="BA82:BA101" si="127">$AM82*Q82</f>
        <v>11.042944785276076</v>
      </c>
      <c r="BB82" s="4">
        <f t="shared" ref="BB82:BB101" si="128">$AM82*R82</f>
        <v>9.113924050632912</v>
      </c>
      <c r="BC82" s="4">
        <f t="shared" ref="BC82:BC101" si="129">$AM82*S82</f>
        <v>7.7586206896551735</v>
      </c>
      <c r="BD82" s="4">
        <f t="shared" ref="BD82:BD101" si="130">$AM82*T82</f>
        <v>6.7542213883677302</v>
      </c>
      <c r="BE82" s="4">
        <f t="shared" ref="BE82:BE101" si="131">$AM82*U82</f>
        <v>5.9800664451827243</v>
      </c>
      <c r="BF82" s="4">
        <f t="shared" ref="BF82:BF101" si="132">$AM82*V82</f>
        <v>5.3651266766020864</v>
      </c>
      <c r="BG82" s="4">
        <f t="shared" ref="BG82:BG101" si="133">$AM82*W82</f>
        <v>4.8648648648648649</v>
      </c>
      <c r="BH82" s="4">
        <f t="shared" ref="BH82:BH101" si="134">$AM82*X82</f>
        <v>4.4499381953028436</v>
      </c>
      <c r="BI82" s="4">
        <f t="shared" ref="BI82:BI101" si="135">$AM82*Y82</f>
        <v>4.1002277904328022</v>
      </c>
      <c r="BJ82" s="4">
        <f t="shared" ref="BJ82:BJ101" si="136">$AM82*Z82</f>
        <v>3.8014783526927141</v>
      </c>
      <c r="BK82" s="4">
        <f t="shared" ref="BK82:BK101" si="137">$AM82*AA82</f>
        <v>3.543307086614174</v>
      </c>
      <c r="BL82" s="4">
        <f t="shared" ref="BL82:BL101" si="138">$AM82*AB82</f>
        <v>3.317972350230415</v>
      </c>
      <c r="BM82" s="134">
        <f t="shared" ref="BM82:BM101" si="139">$AM82*AC82</f>
        <v>3.1195840554592724</v>
      </c>
      <c r="BN82" s="134">
        <f t="shared" ref="BN82:BN101" si="140">$AM82*AD82</f>
        <v>2.9435813573180707</v>
      </c>
      <c r="BO82" s="134">
        <f t="shared" ref="BO82:BO101" si="141">$AM82*AE82</f>
        <v>2.7863777089783284</v>
      </c>
      <c r="BP82" s="134">
        <f t="shared" ref="BP82:BP101" si="142">$AM82*AF82</f>
        <v>2.6451138868479065</v>
      </c>
      <c r="BQ82" s="134">
        <f t="shared" ref="BQ82:BQ101" si="143">$AM82*AG82</f>
        <v>2.5174825174825175</v>
      </c>
      <c r="BR82" s="28" t="s">
        <v>7</v>
      </c>
      <c r="BW82" s="97">
        <v>1</v>
      </c>
      <c r="BX82" s="13" t="s">
        <v>7</v>
      </c>
      <c r="BY82" s="190">
        <f t="shared" ref="BY82:CF97" si="144">$BW82*E82</f>
        <v>72</v>
      </c>
      <c r="BZ82" s="190">
        <f t="shared" si="144"/>
        <v>53.531598513011154</v>
      </c>
      <c r="CA82" s="190">
        <f t="shared" si="144"/>
        <v>42.603550295857993</v>
      </c>
      <c r="CB82" s="190">
        <f t="shared" si="144"/>
        <v>35.380835380835379</v>
      </c>
      <c r="CC82" s="190">
        <f t="shared" si="144"/>
        <v>30.252100840336134</v>
      </c>
      <c r="CD82" s="190">
        <f t="shared" si="144"/>
        <v>26.422018348623851</v>
      </c>
      <c r="CE82" s="190">
        <f t="shared" si="144"/>
        <v>23.452768729641697</v>
      </c>
      <c r="CF82" s="190">
        <f t="shared" si="144"/>
        <v>21.083455344070281</v>
      </c>
      <c r="CG82" s="4">
        <f t="shared" ref="CG82:CG101" si="145">$BW82*M82</f>
        <v>19.148936170212767</v>
      </c>
      <c r="CH82" s="4">
        <f t="shared" ref="CH82:CH101" si="146">$BW82*N82</f>
        <v>16.179775280898877</v>
      </c>
      <c r="CI82" s="4">
        <f t="shared" ref="CI82:CI101" si="147">$BW82*O82</f>
        <v>14.007782101167315</v>
      </c>
      <c r="CJ82" s="4">
        <f t="shared" ref="CJ82:CJ101" si="148">$BW82*P82</f>
        <v>12.349914236706692</v>
      </c>
      <c r="CK82" s="4">
        <f t="shared" ref="CK82:CK101" si="149">$BW82*Q82</f>
        <v>11.042944785276076</v>
      </c>
      <c r="CL82" s="4">
        <f t="shared" ref="CL82:CL101" si="150">$BW82*R82</f>
        <v>9.113924050632912</v>
      </c>
      <c r="CM82" s="4">
        <f t="shared" ref="CM82:CM101" si="151">$BW82*S82</f>
        <v>7.7586206896551735</v>
      </c>
      <c r="CN82" s="4">
        <f t="shared" ref="CN82:CN101" si="152">$BW82*T82</f>
        <v>6.7542213883677302</v>
      </c>
      <c r="CO82" s="4">
        <f t="shared" ref="CO82:CO101" si="153">$BW82*U82</f>
        <v>5.9800664451827243</v>
      </c>
      <c r="CP82" s="4">
        <f t="shared" ref="CP82:CP101" si="154">$BW82*V82</f>
        <v>5.3651266766020864</v>
      </c>
      <c r="CQ82" s="4">
        <f t="shared" ref="CQ82:CQ101" si="155">$BW82*W82</f>
        <v>4.8648648648648649</v>
      </c>
      <c r="CR82" s="4">
        <f t="shared" ref="CR82:CR101" si="156">$BW82*X82</f>
        <v>4.4499381953028436</v>
      </c>
      <c r="CS82" s="4">
        <f t="shared" ref="CS82:CS101" si="157">$BW82*Y82</f>
        <v>4.1002277904328022</v>
      </c>
      <c r="CT82" s="4">
        <f t="shared" ref="CT82:CT101" si="158">$BW82*Z82</f>
        <v>3.8014783526927141</v>
      </c>
      <c r="CU82" s="4">
        <f t="shared" ref="CU82:CU101" si="159">$BW82*AA82</f>
        <v>3.543307086614174</v>
      </c>
      <c r="CV82" s="4">
        <f t="shared" ref="CV82:CV101" si="160">$BW82*AB82</f>
        <v>3.317972350230415</v>
      </c>
      <c r="CW82" s="134">
        <f t="shared" ref="CW82:CW101" si="161">$BW82*AC82</f>
        <v>3.1195840554592724</v>
      </c>
      <c r="CX82" s="134">
        <f t="shared" ref="CX82:CX101" si="162">$BW82*AD82</f>
        <v>2.9435813573180707</v>
      </c>
      <c r="CY82" s="134">
        <f t="shared" ref="CY82:CY101" si="163">$BW82*AE82</f>
        <v>2.7863777089783284</v>
      </c>
      <c r="CZ82" s="134">
        <f t="shared" ref="CZ82:CZ101" si="164">$BW82*AF82</f>
        <v>2.6451138868479065</v>
      </c>
      <c r="DA82" s="134">
        <f t="shared" ref="DA82:DA101" si="165">$BW82*AG82</f>
        <v>2.5174825174825175</v>
      </c>
      <c r="DB82" s="28" t="s">
        <v>7</v>
      </c>
    </row>
    <row r="83" spans="4:106" x14ac:dyDescent="0.2">
      <c r="D83" s="13" t="s">
        <v>8</v>
      </c>
      <c r="E83" s="190">
        <f t="shared" ref="E83:L83" si="166">MAX(E54,E12)</f>
        <v>72</v>
      </c>
      <c r="F83" s="190">
        <f t="shared" si="166"/>
        <v>53.531598513011154</v>
      </c>
      <c r="G83" s="190">
        <f t="shared" si="166"/>
        <v>42.603550295857993</v>
      </c>
      <c r="H83" s="190">
        <f t="shared" si="166"/>
        <v>35.380835380835379</v>
      </c>
      <c r="I83" s="190">
        <f t="shared" si="166"/>
        <v>30.252100840336134</v>
      </c>
      <c r="J83" s="190">
        <f t="shared" si="166"/>
        <v>26.422018348623851</v>
      </c>
      <c r="K83" s="190">
        <f t="shared" si="166"/>
        <v>23.452768729641697</v>
      </c>
      <c r="L83" s="190">
        <f t="shared" si="166"/>
        <v>21.083455344070281</v>
      </c>
      <c r="M83" s="4">
        <f t="shared" ref="M83:AG83" si="167">MAX(M54,M12)</f>
        <v>19.148936170212767</v>
      </c>
      <c r="N83" s="4">
        <f t="shared" si="167"/>
        <v>16.179775280898877</v>
      </c>
      <c r="O83" s="4">
        <f t="shared" si="167"/>
        <v>14.007782101167315</v>
      </c>
      <c r="P83" s="4">
        <f t="shared" si="167"/>
        <v>12.349914236706692</v>
      </c>
      <c r="Q83" s="4">
        <f t="shared" si="167"/>
        <v>11.042944785276076</v>
      </c>
      <c r="R83" s="4">
        <f t="shared" si="167"/>
        <v>9.113924050632912</v>
      </c>
      <c r="S83" s="4">
        <f t="shared" si="167"/>
        <v>7.7586206896551735</v>
      </c>
      <c r="T83" s="4">
        <f t="shared" si="167"/>
        <v>6.7542213883677302</v>
      </c>
      <c r="U83" s="4">
        <f t="shared" si="167"/>
        <v>5.9800664451827243</v>
      </c>
      <c r="V83" s="4">
        <f t="shared" si="167"/>
        <v>5.3651266766020864</v>
      </c>
      <c r="W83" s="4">
        <f t="shared" si="167"/>
        <v>4.8648648648648649</v>
      </c>
      <c r="X83" s="4">
        <f t="shared" si="167"/>
        <v>4.4499381953028436</v>
      </c>
      <c r="Y83" s="4">
        <f t="shared" si="167"/>
        <v>4.1002277904328022</v>
      </c>
      <c r="Z83" s="4">
        <f t="shared" si="167"/>
        <v>3.8014783526927141</v>
      </c>
      <c r="AA83" s="4">
        <f t="shared" si="167"/>
        <v>3.543307086614174</v>
      </c>
      <c r="AB83" s="4">
        <f t="shared" si="167"/>
        <v>3.317972350230415</v>
      </c>
      <c r="AC83" s="134">
        <f t="shared" si="167"/>
        <v>3.1195840554592724</v>
      </c>
      <c r="AD83" s="134">
        <f t="shared" si="167"/>
        <v>2.9435813573180707</v>
      </c>
      <c r="AE83" s="134">
        <f t="shared" si="167"/>
        <v>2.7863777089783284</v>
      </c>
      <c r="AF83" s="134">
        <f t="shared" si="167"/>
        <v>2.6451138868479065</v>
      </c>
      <c r="AG83" s="134">
        <f t="shared" si="167"/>
        <v>2.5174825174825175</v>
      </c>
      <c r="AH83" s="28" t="s">
        <v>8</v>
      </c>
      <c r="AI83" s="4"/>
      <c r="AJ83" s="4"/>
      <c r="AK83" s="4"/>
      <c r="AL83" s="4"/>
      <c r="AM83" s="97">
        <v>1</v>
      </c>
      <c r="AN83" s="13" t="s">
        <v>8</v>
      </c>
      <c r="AO83" s="190">
        <f t="shared" si="122"/>
        <v>72</v>
      </c>
      <c r="AP83" s="190">
        <f t="shared" si="122"/>
        <v>53.531598513011154</v>
      </c>
      <c r="AQ83" s="190">
        <f t="shared" si="122"/>
        <v>42.603550295857993</v>
      </c>
      <c r="AR83" s="190">
        <f t="shared" si="122"/>
        <v>35.380835380835379</v>
      </c>
      <c r="AS83" s="190">
        <f t="shared" si="122"/>
        <v>30.252100840336134</v>
      </c>
      <c r="AT83" s="190">
        <f t="shared" si="122"/>
        <v>26.422018348623851</v>
      </c>
      <c r="AU83" s="190">
        <f t="shared" si="122"/>
        <v>23.452768729641697</v>
      </c>
      <c r="AV83" s="190">
        <f t="shared" si="122"/>
        <v>21.083455344070281</v>
      </c>
      <c r="AW83" s="4">
        <f t="shared" si="123"/>
        <v>19.148936170212767</v>
      </c>
      <c r="AX83" s="4">
        <f t="shared" si="124"/>
        <v>16.179775280898877</v>
      </c>
      <c r="AY83" s="4">
        <f t="shared" si="125"/>
        <v>14.007782101167315</v>
      </c>
      <c r="AZ83" s="4">
        <f t="shared" si="126"/>
        <v>12.349914236706692</v>
      </c>
      <c r="BA83" s="4">
        <f t="shared" si="127"/>
        <v>11.042944785276076</v>
      </c>
      <c r="BB83" s="4">
        <f t="shared" si="128"/>
        <v>9.113924050632912</v>
      </c>
      <c r="BC83" s="4">
        <f t="shared" si="129"/>
        <v>7.7586206896551735</v>
      </c>
      <c r="BD83" s="4">
        <f t="shared" si="130"/>
        <v>6.7542213883677302</v>
      </c>
      <c r="BE83" s="4">
        <f t="shared" si="131"/>
        <v>5.9800664451827243</v>
      </c>
      <c r="BF83" s="4">
        <f t="shared" si="132"/>
        <v>5.3651266766020864</v>
      </c>
      <c r="BG83" s="4">
        <f t="shared" si="133"/>
        <v>4.8648648648648649</v>
      </c>
      <c r="BH83" s="4">
        <f t="shared" si="134"/>
        <v>4.4499381953028436</v>
      </c>
      <c r="BI83" s="4">
        <f t="shared" si="135"/>
        <v>4.1002277904328022</v>
      </c>
      <c r="BJ83" s="4">
        <f t="shared" si="136"/>
        <v>3.8014783526927141</v>
      </c>
      <c r="BK83" s="4">
        <f t="shared" si="137"/>
        <v>3.543307086614174</v>
      </c>
      <c r="BL83" s="4">
        <f t="shared" si="138"/>
        <v>3.317972350230415</v>
      </c>
      <c r="BM83" s="134">
        <f t="shared" si="139"/>
        <v>3.1195840554592724</v>
      </c>
      <c r="BN83" s="134">
        <f t="shared" si="140"/>
        <v>2.9435813573180707</v>
      </c>
      <c r="BO83" s="134">
        <f t="shared" si="141"/>
        <v>2.7863777089783284</v>
      </c>
      <c r="BP83" s="134">
        <f t="shared" si="142"/>
        <v>2.6451138868479065</v>
      </c>
      <c r="BQ83" s="134">
        <f t="shared" si="143"/>
        <v>2.5174825174825175</v>
      </c>
      <c r="BR83" s="28" t="s">
        <v>8</v>
      </c>
      <c r="BW83" s="97">
        <v>1</v>
      </c>
      <c r="BX83" s="13" t="s">
        <v>8</v>
      </c>
      <c r="BY83" s="190">
        <f t="shared" si="144"/>
        <v>72</v>
      </c>
      <c r="BZ83" s="190">
        <f t="shared" si="144"/>
        <v>53.531598513011154</v>
      </c>
      <c r="CA83" s="190">
        <f t="shared" si="144"/>
        <v>42.603550295857993</v>
      </c>
      <c r="CB83" s="190">
        <f t="shared" si="144"/>
        <v>35.380835380835379</v>
      </c>
      <c r="CC83" s="190">
        <f t="shared" si="144"/>
        <v>30.252100840336134</v>
      </c>
      <c r="CD83" s="190">
        <f t="shared" si="144"/>
        <v>26.422018348623851</v>
      </c>
      <c r="CE83" s="190">
        <f t="shared" si="144"/>
        <v>23.452768729641697</v>
      </c>
      <c r="CF83" s="190">
        <f t="shared" si="144"/>
        <v>21.083455344070281</v>
      </c>
      <c r="CG83" s="4">
        <f t="shared" si="145"/>
        <v>19.148936170212767</v>
      </c>
      <c r="CH83" s="4">
        <f t="shared" si="146"/>
        <v>16.179775280898877</v>
      </c>
      <c r="CI83" s="4">
        <f t="shared" si="147"/>
        <v>14.007782101167315</v>
      </c>
      <c r="CJ83" s="4">
        <f t="shared" si="148"/>
        <v>12.349914236706692</v>
      </c>
      <c r="CK83" s="4">
        <f t="shared" si="149"/>
        <v>11.042944785276076</v>
      </c>
      <c r="CL83" s="4">
        <f t="shared" si="150"/>
        <v>9.113924050632912</v>
      </c>
      <c r="CM83" s="4">
        <f t="shared" si="151"/>
        <v>7.7586206896551735</v>
      </c>
      <c r="CN83" s="4">
        <f t="shared" si="152"/>
        <v>6.7542213883677302</v>
      </c>
      <c r="CO83" s="4">
        <f t="shared" si="153"/>
        <v>5.9800664451827243</v>
      </c>
      <c r="CP83" s="4">
        <f t="shared" si="154"/>
        <v>5.3651266766020864</v>
      </c>
      <c r="CQ83" s="4">
        <f t="shared" si="155"/>
        <v>4.8648648648648649</v>
      </c>
      <c r="CR83" s="4">
        <f t="shared" si="156"/>
        <v>4.4499381953028436</v>
      </c>
      <c r="CS83" s="4">
        <f t="shared" si="157"/>
        <v>4.1002277904328022</v>
      </c>
      <c r="CT83" s="4">
        <f t="shared" si="158"/>
        <v>3.8014783526927141</v>
      </c>
      <c r="CU83" s="4">
        <f t="shared" si="159"/>
        <v>3.543307086614174</v>
      </c>
      <c r="CV83" s="4">
        <f t="shared" si="160"/>
        <v>3.317972350230415</v>
      </c>
      <c r="CW83" s="134">
        <f t="shared" si="161"/>
        <v>3.1195840554592724</v>
      </c>
      <c r="CX83" s="134">
        <f t="shared" si="162"/>
        <v>2.9435813573180707</v>
      </c>
      <c r="CY83" s="134">
        <f t="shared" si="163"/>
        <v>2.7863777089783284</v>
      </c>
      <c r="CZ83" s="134">
        <f t="shared" si="164"/>
        <v>2.6451138868479065</v>
      </c>
      <c r="DA83" s="134">
        <f t="shared" si="165"/>
        <v>2.5174825174825175</v>
      </c>
      <c r="DB83" s="28" t="s">
        <v>8</v>
      </c>
    </row>
    <row r="84" spans="4:106" x14ac:dyDescent="0.2">
      <c r="D84" s="13" t="s">
        <v>9</v>
      </c>
      <c r="E84" s="190">
        <f t="shared" ref="E84:L84" si="168">MAX(E55,E12)</f>
        <v>72</v>
      </c>
      <c r="F84" s="190">
        <f t="shared" si="168"/>
        <v>53.531598513011154</v>
      </c>
      <c r="G84" s="190">
        <f t="shared" si="168"/>
        <v>42.603550295857993</v>
      </c>
      <c r="H84" s="190">
        <f t="shared" si="168"/>
        <v>35.380835380835379</v>
      </c>
      <c r="I84" s="190">
        <f t="shared" si="168"/>
        <v>30.252100840336134</v>
      </c>
      <c r="J84" s="190">
        <f t="shared" si="168"/>
        <v>26.422018348623851</v>
      </c>
      <c r="K84" s="190">
        <f t="shared" si="168"/>
        <v>23.452768729641697</v>
      </c>
      <c r="L84" s="190">
        <f t="shared" si="168"/>
        <v>21.083455344070281</v>
      </c>
      <c r="M84" s="4">
        <f t="shared" ref="M84:AG84" si="169">MAX(M55,M12)</f>
        <v>19.148936170212767</v>
      </c>
      <c r="N84" s="4">
        <f t="shared" si="169"/>
        <v>16.179775280898877</v>
      </c>
      <c r="O84" s="4">
        <f t="shared" si="169"/>
        <v>14.007782101167315</v>
      </c>
      <c r="P84" s="4">
        <f t="shared" si="169"/>
        <v>12.349914236706692</v>
      </c>
      <c r="Q84" s="4">
        <f t="shared" si="169"/>
        <v>11.042944785276076</v>
      </c>
      <c r="R84" s="4">
        <f t="shared" si="169"/>
        <v>9.113924050632912</v>
      </c>
      <c r="S84" s="4">
        <f t="shared" si="169"/>
        <v>7.7586206896551735</v>
      </c>
      <c r="T84" s="4">
        <f t="shared" si="169"/>
        <v>6.7542213883677302</v>
      </c>
      <c r="U84" s="4">
        <f t="shared" si="169"/>
        <v>5.9800664451827243</v>
      </c>
      <c r="V84" s="4">
        <f t="shared" si="169"/>
        <v>5.3651266766020864</v>
      </c>
      <c r="W84" s="4">
        <f t="shared" si="169"/>
        <v>4.8648648648648649</v>
      </c>
      <c r="X84" s="4">
        <f t="shared" si="169"/>
        <v>4.4499381953028436</v>
      </c>
      <c r="Y84" s="4">
        <f t="shared" si="169"/>
        <v>4.1002277904328022</v>
      </c>
      <c r="Z84" s="4">
        <f t="shared" si="169"/>
        <v>3.8014783526927141</v>
      </c>
      <c r="AA84" s="4">
        <f t="shared" si="169"/>
        <v>3.543307086614174</v>
      </c>
      <c r="AB84" s="4">
        <f t="shared" si="169"/>
        <v>3.317972350230415</v>
      </c>
      <c r="AC84" s="134">
        <f t="shared" si="169"/>
        <v>3.1195840554592724</v>
      </c>
      <c r="AD84" s="134">
        <f t="shared" si="169"/>
        <v>2.9715229054890635</v>
      </c>
      <c r="AE84" s="134">
        <f t="shared" si="169"/>
        <v>2.8892455858747996</v>
      </c>
      <c r="AF84" s="134">
        <f t="shared" si="169"/>
        <v>2.8114017961733699</v>
      </c>
      <c r="AG84" s="134">
        <f t="shared" si="169"/>
        <v>2.7376425855513311</v>
      </c>
      <c r="AH84" s="28" t="s">
        <v>9</v>
      </c>
      <c r="AI84" s="4"/>
      <c r="AJ84" s="4"/>
      <c r="AK84" s="4"/>
      <c r="AL84" s="4"/>
      <c r="AM84" s="97">
        <f>59/60</f>
        <v>0.98333333333333328</v>
      </c>
      <c r="AN84" s="13" t="s">
        <v>9</v>
      </c>
      <c r="AO84" s="190">
        <f t="shared" si="122"/>
        <v>70.8</v>
      </c>
      <c r="AP84" s="190">
        <f t="shared" si="122"/>
        <v>52.639405204460964</v>
      </c>
      <c r="AQ84" s="190">
        <f t="shared" si="122"/>
        <v>41.893491124260358</v>
      </c>
      <c r="AR84" s="190">
        <f t="shared" si="122"/>
        <v>34.791154791154788</v>
      </c>
      <c r="AS84" s="190">
        <f t="shared" si="122"/>
        <v>29.747899159663863</v>
      </c>
      <c r="AT84" s="190">
        <f t="shared" si="122"/>
        <v>25.981651376146786</v>
      </c>
      <c r="AU84" s="190">
        <f t="shared" si="122"/>
        <v>23.061889250814335</v>
      </c>
      <c r="AV84" s="190">
        <f t="shared" si="122"/>
        <v>20.732064421669108</v>
      </c>
      <c r="AW84" s="4">
        <f t="shared" si="123"/>
        <v>18.829787234042552</v>
      </c>
      <c r="AX84" s="4">
        <f t="shared" si="124"/>
        <v>15.910112359550562</v>
      </c>
      <c r="AY84" s="4">
        <f t="shared" si="125"/>
        <v>13.774319066147859</v>
      </c>
      <c r="AZ84" s="4">
        <f t="shared" si="126"/>
        <v>12.144082332761579</v>
      </c>
      <c r="BA84" s="4">
        <f t="shared" si="127"/>
        <v>10.858895705521475</v>
      </c>
      <c r="BB84" s="4">
        <f t="shared" si="128"/>
        <v>8.962025316455696</v>
      </c>
      <c r="BC84" s="4">
        <f t="shared" si="129"/>
        <v>7.6293103448275872</v>
      </c>
      <c r="BD84" s="4">
        <f t="shared" si="130"/>
        <v>6.6416510318949342</v>
      </c>
      <c r="BE84" s="4">
        <f t="shared" si="131"/>
        <v>5.8803986710963452</v>
      </c>
      <c r="BF84" s="4">
        <f t="shared" si="132"/>
        <v>5.2757078986587178</v>
      </c>
      <c r="BG84" s="4">
        <f t="shared" si="133"/>
        <v>4.7837837837837833</v>
      </c>
      <c r="BH84" s="4">
        <f t="shared" si="134"/>
        <v>4.3757725587144627</v>
      </c>
      <c r="BI84" s="4">
        <f t="shared" si="135"/>
        <v>4.0318906605922553</v>
      </c>
      <c r="BJ84" s="4">
        <f t="shared" si="136"/>
        <v>3.7381203801478353</v>
      </c>
      <c r="BK84" s="4">
        <f t="shared" si="137"/>
        <v>3.4842519685039375</v>
      </c>
      <c r="BL84" s="4">
        <f t="shared" si="138"/>
        <v>3.2626728110599079</v>
      </c>
      <c r="BM84" s="134">
        <f t="shared" si="139"/>
        <v>3.0675909878682845</v>
      </c>
      <c r="BN84" s="134">
        <f t="shared" si="140"/>
        <v>2.9219975237309121</v>
      </c>
      <c r="BO84" s="134">
        <f t="shared" si="141"/>
        <v>2.841091492776886</v>
      </c>
      <c r="BP84" s="134">
        <f t="shared" si="142"/>
        <v>2.7645450995704803</v>
      </c>
      <c r="BQ84" s="134">
        <f t="shared" si="143"/>
        <v>2.6920152091254756</v>
      </c>
      <c r="BR84" s="28" t="s">
        <v>9</v>
      </c>
      <c r="BW84" s="97">
        <f>57/60</f>
        <v>0.95</v>
      </c>
      <c r="BX84" s="13" t="s">
        <v>9</v>
      </c>
      <c r="BY84" s="190">
        <f t="shared" si="144"/>
        <v>68.399999999999991</v>
      </c>
      <c r="BZ84" s="190">
        <f t="shared" si="144"/>
        <v>50.855018587360597</v>
      </c>
      <c r="CA84" s="190">
        <f t="shared" si="144"/>
        <v>40.473372781065088</v>
      </c>
      <c r="CB84" s="190">
        <f t="shared" si="144"/>
        <v>33.611793611793608</v>
      </c>
      <c r="CC84" s="190">
        <f t="shared" si="144"/>
        <v>28.739495798319325</v>
      </c>
      <c r="CD84" s="190">
        <f t="shared" si="144"/>
        <v>25.100917431192656</v>
      </c>
      <c r="CE84" s="190">
        <f t="shared" si="144"/>
        <v>22.280130293159612</v>
      </c>
      <c r="CF84" s="190">
        <f t="shared" si="144"/>
        <v>20.029282576866766</v>
      </c>
      <c r="CG84" s="4">
        <f t="shared" si="145"/>
        <v>18.191489361702128</v>
      </c>
      <c r="CH84" s="4">
        <f t="shared" si="146"/>
        <v>15.370786516853933</v>
      </c>
      <c r="CI84" s="4">
        <f t="shared" si="147"/>
        <v>13.307392996108948</v>
      </c>
      <c r="CJ84" s="4">
        <f t="shared" si="148"/>
        <v>11.732418524871356</v>
      </c>
      <c r="CK84" s="4">
        <f t="shared" si="149"/>
        <v>10.490797546012271</v>
      </c>
      <c r="CL84" s="4">
        <f t="shared" si="150"/>
        <v>8.6582278481012658</v>
      </c>
      <c r="CM84" s="4">
        <f t="shared" si="151"/>
        <v>7.3706896551724146</v>
      </c>
      <c r="CN84" s="4">
        <f t="shared" si="152"/>
        <v>6.4165103189493431</v>
      </c>
      <c r="CO84" s="4">
        <f t="shared" si="153"/>
        <v>5.6810631229235877</v>
      </c>
      <c r="CP84" s="4">
        <f t="shared" si="154"/>
        <v>5.0968703427719815</v>
      </c>
      <c r="CQ84" s="4">
        <f t="shared" si="155"/>
        <v>4.621621621621621</v>
      </c>
      <c r="CR84" s="4">
        <f t="shared" si="156"/>
        <v>4.2274412855377008</v>
      </c>
      <c r="CS84" s="4">
        <f t="shared" si="157"/>
        <v>3.8952164009111621</v>
      </c>
      <c r="CT84" s="4">
        <f t="shared" si="158"/>
        <v>3.6114044350580783</v>
      </c>
      <c r="CU84" s="4">
        <f t="shared" si="159"/>
        <v>3.3661417322834652</v>
      </c>
      <c r="CV84" s="4">
        <f t="shared" si="160"/>
        <v>3.1520737327188941</v>
      </c>
      <c r="CW84" s="134">
        <f t="shared" si="161"/>
        <v>2.9636048526863088</v>
      </c>
      <c r="CX84" s="134">
        <f t="shared" si="162"/>
        <v>2.8229467602146103</v>
      </c>
      <c r="CY84" s="134">
        <f t="shared" si="163"/>
        <v>2.7447833065810596</v>
      </c>
      <c r="CZ84" s="134">
        <f t="shared" si="164"/>
        <v>2.6708317063647011</v>
      </c>
      <c r="DA84" s="134">
        <f t="shared" si="165"/>
        <v>2.6007604562737643</v>
      </c>
      <c r="DB84" s="28" t="s">
        <v>9</v>
      </c>
    </row>
    <row r="85" spans="4:106" x14ac:dyDescent="0.2">
      <c r="D85" s="13" t="s">
        <v>13</v>
      </c>
      <c r="E85" s="190">
        <f t="shared" ref="E85:L85" si="170">MAX(E56,E12)</f>
        <v>72</v>
      </c>
      <c r="F85" s="190">
        <f t="shared" si="170"/>
        <v>53.531598513011154</v>
      </c>
      <c r="G85" s="190">
        <f t="shared" si="170"/>
        <v>42.603550295857993</v>
      </c>
      <c r="H85" s="190">
        <f t="shared" si="170"/>
        <v>35.380835380835379</v>
      </c>
      <c r="I85" s="190">
        <f t="shared" si="170"/>
        <v>30.252100840336134</v>
      </c>
      <c r="J85" s="190">
        <f t="shared" si="170"/>
        <v>26.422018348623851</v>
      </c>
      <c r="K85" s="190">
        <f t="shared" si="170"/>
        <v>23.452768729641697</v>
      </c>
      <c r="L85" s="190">
        <f t="shared" si="170"/>
        <v>21.083455344070281</v>
      </c>
      <c r="M85" s="4">
        <f t="shared" ref="M85:AG85" si="171">MAX(M56,M12)</f>
        <v>19.148936170212767</v>
      </c>
      <c r="N85" s="4">
        <f t="shared" si="171"/>
        <v>16.179775280898877</v>
      </c>
      <c r="O85" s="4">
        <f t="shared" si="171"/>
        <v>14.007782101167315</v>
      </c>
      <c r="P85" s="4">
        <f t="shared" si="171"/>
        <v>12.349914236706692</v>
      </c>
      <c r="Q85" s="4">
        <f t="shared" si="171"/>
        <v>11.042944785276076</v>
      </c>
      <c r="R85" s="4">
        <f t="shared" si="171"/>
        <v>9.113924050632912</v>
      </c>
      <c r="S85" s="4">
        <f t="shared" si="171"/>
        <v>7.7586206896551735</v>
      </c>
      <c r="T85" s="4">
        <f t="shared" si="171"/>
        <v>6.7542213883677302</v>
      </c>
      <c r="U85" s="4">
        <f t="shared" si="171"/>
        <v>5.9800664451827243</v>
      </c>
      <c r="V85" s="4">
        <f t="shared" si="171"/>
        <v>5.3651266766020864</v>
      </c>
      <c r="W85" s="4">
        <f t="shared" si="171"/>
        <v>4.8648648648648649</v>
      </c>
      <c r="X85" s="4">
        <f t="shared" si="171"/>
        <v>4.4499381953028436</v>
      </c>
      <c r="Y85" s="4">
        <f t="shared" si="171"/>
        <v>4.1909196740395807</v>
      </c>
      <c r="Z85" s="4">
        <f t="shared" si="171"/>
        <v>4.0290990486849472</v>
      </c>
      <c r="AA85" s="4">
        <f t="shared" si="171"/>
        <v>3.8793103448275867</v>
      </c>
      <c r="AB85" s="4">
        <f t="shared" si="171"/>
        <v>3.7402597402597406</v>
      </c>
      <c r="AC85" s="134">
        <f t="shared" si="171"/>
        <v>3.6108324974924773</v>
      </c>
      <c r="AD85" s="134">
        <f t="shared" si="171"/>
        <v>3.4900630150266609</v>
      </c>
      <c r="AE85" s="134">
        <f t="shared" si="171"/>
        <v>3.3771106941838651</v>
      </c>
      <c r="AF85" s="134">
        <f t="shared" si="171"/>
        <v>3.2712403452975924</v>
      </c>
      <c r="AG85" s="134">
        <f t="shared" si="171"/>
        <v>3.1718061674008813</v>
      </c>
      <c r="AH85" s="28" t="s">
        <v>13</v>
      </c>
      <c r="AI85" s="4"/>
      <c r="AJ85" s="4"/>
      <c r="AK85" s="4"/>
      <c r="AL85" s="4"/>
      <c r="AM85" s="97">
        <f>54/60</f>
        <v>0.9</v>
      </c>
      <c r="AN85" s="13" t="s">
        <v>13</v>
      </c>
      <c r="AO85" s="190">
        <f t="shared" si="122"/>
        <v>64.8</v>
      </c>
      <c r="AP85" s="190">
        <f t="shared" si="122"/>
        <v>48.17843866171004</v>
      </c>
      <c r="AQ85" s="190">
        <f t="shared" si="122"/>
        <v>38.343195266272197</v>
      </c>
      <c r="AR85" s="190">
        <f t="shared" si="122"/>
        <v>31.842751842751841</v>
      </c>
      <c r="AS85" s="190">
        <f t="shared" si="122"/>
        <v>27.22689075630252</v>
      </c>
      <c r="AT85" s="190">
        <f t="shared" si="122"/>
        <v>23.779816513761467</v>
      </c>
      <c r="AU85" s="190">
        <f t="shared" si="122"/>
        <v>21.107491856677527</v>
      </c>
      <c r="AV85" s="190">
        <f t="shared" si="122"/>
        <v>18.975109809663252</v>
      </c>
      <c r="AW85" s="4">
        <f t="shared" si="123"/>
        <v>17.23404255319149</v>
      </c>
      <c r="AX85" s="4">
        <f t="shared" si="124"/>
        <v>14.561797752808989</v>
      </c>
      <c r="AY85" s="4">
        <f t="shared" si="125"/>
        <v>12.607003891050583</v>
      </c>
      <c r="AZ85" s="4">
        <f t="shared" si="126"/>
        <v>11.114922813036022</v>
      </c>
      <c r="BA85" s="4">
        <f t="shared" si="127"/>
        <v>9.9386503067484675</v>
      </c>
      <c r="BB85" s="4">
        <f t="shared" si="128"/>
        <v>8.2025316455696213</v>
      </c>
      <c r="BC85" s="4">
        <f t="shared" si="129"/>
        <v>6.9827586206896566</v>
      </c>
      <c r="BD85" s="4">
        <f t="shared" si="130"/>
        <v>6.0787992495309577</v>
      </c>
      <c r="BE85" s="4">
        <f t="shared" si="131"/>
        <v>5.382059800664452</v>
      </c>
      <c r="BF85" s="4">
        <f t="shared" si="132"/>
        <v>4.8286140089418783</v>
      </c>
      <c r="BG85" s="4">
        <f t="shared" si="133"/>
        <v>4.378378378378379</v>
      </c>
      <c r="BH85" s="4">
        <f t="shared" si="134"/>
        <v>4.0049443757725598</v>
      </c>
      <c r="BI85" s="4">
        <f t="shared" si="135"/>
        <v>3.7718277066356225</v>
      </c>
      <c r="BJ85" s="4">
        <f t="shared" si="136"/>
        <v>3.6261891438164526</v>
      </c>
      <c r="BK85" s="4">
        <f t="shared" si="137"/>
        <v>3.4913793103448283</v>
      </c>
      <c r="BL85" s="4">
        <f t="shared" si="138"/>
        <v>3.3662337662337665</v>
      </c>
      <c r="BM85" s="134">
        <f t="shared" si="139"/>
        <v>3.2497492477432295</v>
      </c>
      <c r="BN85" s="134">
        <f t="shared" si="140"/>
        <v>3.1410567135239948</v>
      </c>
      <c r="BO85" s="134">
        <f t="shared" si="141"/>
        <v>3.0393996247654789</v>
      </c>
      <c r="BP85" s="134">
        <f t="shared" si="142"/>
        <v>2.9441163107678334</v>
      </c>
      <c r="BQ85" s="134">
        <f t="shared" si="143"/>
        <v>2.8546255506607934</v>
      </c>
      <c r="BR85" s="28" t="s">
        <v>13</v>
      </c>
      <c r="BW85" s="97">
        <f>49/60</f>
        <v>0.81666666666666665</v>
      </c>
      <c r="BX85" s="13" t="s">
        <v>13</v>
      </c>
      <c r="BY85" s="190">
        <f t="shared" si="144"/>
        <v>58.8</v>
      </c>
      <c r="BZ85" s="190">
        <f t="shared" si="144"/>
        <v>43.717472118959108</v>
      </c>
      <c r="CA85" s="190">
        <f t="shared" si="144"/>
        <v>34.792899408284029</v>
      </c>
      <c r="CB85" s="190">
        <f t="shared" si="144"/>
        <v>28.894348894348891</v>
      </c>
      <c r="CC85" s="190">
        <f t="shared" si="144"/>
        <v>24.705882352941174</v>
      </c>
      <c r="CD85" s="190">
        <f t="shared" si="144"/>
        <v>21.577981651376145</v>
      </c>
      <c r="CE85" s="190">
        <f t="shared" si="144"/>
        <v>19.153094462540718</v>
      </c>
      <c r="CF85" s="190">
        <f t="shared" si="144"/>
        <v>17.218155197657396</v>
      </c>
      <c r="CG85" s="4">
        <f t="shared" si="145"/>
        <v>15.638297872340427</v>
      </c>
      <c r="CH85" s="4">
        <f t="shared" si="146"/>
        <v>13.213483146067416</v>
      </c>
      <c r="CI85" s="4">
        <f t="shared" si="147"/>
        <v>11.439688715953308</v>
      </c>
      <c r="CJ85" s="4">
        <f t="shared" si="148"/>
        <v>10.085763293310464</v>
      </c>
      <c r="CK85" s="4">
        <f t="shared" si="149"/>
        <v>9.0184049079754622</v>
      </c>
      <c r="CL85" s="4">
        <f t="shared" si="150"/>
        <v>7.4430379746835449</v>
      </c>
      <c r="CM85" s="4">
        <f t="shared" si="151"/>
        <v>6.3362068965517251</v>
      </c>
      <c r="CN85" s="4">
        <f t="shared" si="152"/>
        <v>5.5159474671669795</v>
      </c>
      <c r="CO85" s="4">
        <f t="shared" si="153"/>
        <v>4.8837209302325579</v>
      </c>
      <c r="CP85" s="4">
        <f t="shared" si="154"/>
        <v>4.381520119225037</v>
      </c>
      <c r="CQ85" s="4">
        <f t="shared" si="155"/>
        <v>3.9729729729729728</v>
      </c>
      <c r="CR85" s="4">
        <f t="shared" si="156"/>
        <v>3.6341161928306556</v>
      </c>
      <c r="CS85" s="4">
        <f t="shared" si="157"/>
        <v>3.4225844004656576</v>
      </c>
      <c r="CT85" s="4">
        <f t="shared" si="158"/>
        <v>3.2904308897593735</v>
      </c>
      <c r="CU85" s="4">
        <f t="shared" si="159"/>
        <v>3.1681034482758625</v>
      </c>
      <c r="CV85" s="4">
        <f t="shared" si="160"/>
        <v>3.0545454545454547</v>
      </c>
      <c r="CW85" s="134">
        <f t="shared" si="161"/>
        <v>2.9488465396188563</v>
      </c>
      <c r="CX85" s="134">
        <f t="shared" si="162"/>
        <v>2.8502181289384398</v>
      </c>
      <c r="CY85" s="134">
        <f t="shared" si="163"/>
        <v>2.7579737335834897</v>
      </c>
      <c r="CZ85" s="134">
        <f t="shared" si="164"/>
        <v>2.6715129486597005</v>
      </c>
      <c r="DA85" s="134">
        <f t="shared" si="165"/>
        <v>2.590308370044053</v>
      </c>
      <c r="DB85" s="28" t="s">
        <v>13</v>
      </c>
    </row>
    <row r="86" spans="4:106" x14ac:dyDescent="0.2">
      <c r="D86" s="13" t="s">
        <v>14</v>
      </c>
      <c r="E86" s="190">
        <f>MAX(E57,E12)</f>
        <v>72</v>
      </c>
      <c r="F86" s="190">
        <f t="shared" ref="F86:L86" si="172">MAX(F57,F12)</f>
        <v>53.531598513011154</v>
      </c>
      <c r="G86" s="190">
        <f t="shared" si="172"/>
        <v>42.603550295857993</v>
      </c>
      <c r="H86" s="190">
        <f t="shared" si="172"/>
        <v>35.380835380835379</v>
      </c>
      <c r="I86" s="190">
        <f t="shared" si="172"/>
        <v>30.252100840336134</v>
      </c>
      <c r="J86" s="190">
        <f t="shared" si="172"/>
        <v>26.422018348623851</v>
      </c>
      <c r="K86" s="190">
        <f t="shared" si="172"/>
        <v>23.452768729641697</v>
      </c>
      <c r="L86" s="190">
        <f t="shared" si="172"/>
        <v>21.083455344070281</v>
      </c>
      <c r="M86" s="4">
        <f t="shared" ref="M86:AG86" si="173">MAX(M57,M12)</f>
        <v>19.148936170212767</v>
      </c>
      <c r="N86" s="4">
        <f t="shared" si="173"/>
        <v>16.179775280898877</v>
      </c>
      <c r="O86" s="4">
        <f t="shared" si="173"/>
        <v>14.007782101167315</v>
      </c>
      <c r="P86" s="4">
        <f t="shared" si="173"/>
        <v>12.349914236706692</v>
      </c>
      <c r="Q86" s="4">
        <f t="shared" si="173"/>
        <v>11.042944785276076</v>
      </c>
      <c r="R86" s="4">
        <f t="shared" si="173"/>
        <v>9.113924050632912</v>
      </c>
      <c r="S86" s="4">
        <f t="shared" si="173"/>
        <v>7.7586206896551735</v>
      </c>
      <c r="T86" s="4">
        <f t="shared" si="173"/>
        <v>6.7542213883677302</v>
      </c>
      <c r="U86" s="4">
        <f>MAX(U57,U12)</f>
        <v>5.9800664451827243</v>
      </c>
      <c r="V86" s="4">
        <f>MAX(V57,V12)</f>
        <v>5.4094665664913597</v>
      </c>
      <c r="W86" s="4">
        <f>MAX(W57,W12)</f>
        <v>5.1428571428571423</v>
      </c>
      <c r="X86" s="4">
        <f t="shared" si="173"/>
        <v>4.9012933968686179</v>
      </c>
      <c r="Y86" s="4">
        <f t="shared" si="173"/>
        <v>4.6814044213263983</v>
      </c>
      <c r="Z86" s="4">
        <f t="shared" si="173"/>
        <v>4.4803982576229</v>
      </c>
      <c r="AA86" s="4">
        <f t="shared" si="173"/>
        <v>4.2959427207637235</v>
      </c>
      <c r="AB86" s="4">
        <f t="shared" si="173"/>
        <v>4.126074498567335</v>
      </c>
      <c r="AC86" s="134">
        <f t="shared" si="173"/>
        <v>3.9691289966923931</v>
      </c>
      <c r="AD86" s="134">
        <f t="shared" si="173"/>
        <v>3.8236856080722257</v>
      </c>
      <c r="AE86" s="134">
        <f t="shared" si="173"/>
        <v>3.6885245901639347</v>
      </c>
      <c r="AF86" s="134">
        <f t="shared" si="173"/>
        <v>3.5625927758535383</v>
      </c>
      <c r="AG86" s="134">
        <f t="shared" si="173"/>
        <v>3.4449760765550246</v>
      </c>
      <c r="AH86" s="28" t="s">
        <v>14</v>
      </c>
      <c r="AI86" s="4"/>
      <c r="AJ86" s="4"/>
      <c r="AK86" s="4"/>
      <c r="AL86" s="4"/>
      <c r="AM86" s="97">
        <f>52/60</f>
        <v>0.8666666666666667</v>
      </c>
      <c r="AN86" s="13" t="s">
        <v>14</v>
      </c>
      <c r="AO86" s="190">
        <f t="shared" si="122"/>
        <v>62.400000000000006</v>
      </c>
      <c r="AP86" s="190">
        <f t="shared" si="122"/>
        <v>46.394052044609666</v>
      </c>
      <c r="AQ86" s="190">
        <f t="shared" si="122"/>
        <v>36.923076923076927</v>
      </c>
      <c r="AR86" s="190">
        <f t="shared" si="122"/>
        <v>30.663390663390661</v>
      </c>
      <c r="AS86" s="190">
        <f t="shared" si="122"/>
        <v>26.218487394957982</v>
      </c>
      <c r="AT86" s="190">
        <f t="shared" si="122"/>
        <v>22.899082568807337</v>
      </c>
      <c r="AU86" s="190">
        <f t="shared" si="122"/>
        <v>20.325732899022803</v>
      </c>
      <c r="AV86" s="190">
        <f t="shared" si="122"/>
        <v>18.27232796486091</v>
      </c>
      <c r="AW86" s="4">
        <f t="shared" si="123"/>
        <v>16.595744680851066</v>
      </c>
      <c r="AX86" s="4">
        <f t="shared" si="124"/>
        <v>14.02247191011236</v>
      </c>
      <c r="AY86" s="4">
        <f t="shared" si="125"/>
        <v>12.140077821011673</v>
      </c>
      <c r="AZ86" s="4">
        <f t="shared" si="126"/>
        <v>10.703259005145799</v>
      </c>
      <c r="BA86" s="4">
        <f t="shared" si="127"/>
        <v>9.5705521472392654</v>
      </c>
      <c r="BB86" s="4">
        <f t="shared" si="128"/>
        <v>7.8987341772151911</v>
      </c>
      <c r="BC86" s="4">
        <f t="shared" si="129"/>
        <v>6.724137931034484</v>
      </c>
      <c r="BD86" s="4">
        <f t="shared" si="130"/>
        <v>5.8536585365853666</v>
      </c>
      <c r="BE86" s="4">
        <f t="shared" si="131"/>
        <v>5.1827242524916945</v>
      </c>
      <c r="BF86" s="4">
        <f t="shared" si="132"/>
        <v>4.6882043576258452</v>
      </c>
      <c r="BG86" s="4">
        <f t="shared" si="133"/>
        <v>4.4571428571428573</v>
      </c>
      <c r="BH86" s="4">
        <f t="shared" si="134"/>
        <v>4.2477876106194685</v>
      </c>
      <c r="BI86" s="4">
        <f t="shared" si="135"/>
        <v>4.0572171651495452</v>
      </c>
      <c r="BJ86" s="4">
        <f t="shared" si="136"/>
        <v>3.8830118232731801</v>
      </c>
      <c r="BK86" s="4">
        <f t="shared" si="137"/>
        <v>3.7231503579952272</v>
      </c>
      <c r="BL86" s="4">
        <f t="shared" si="138"/>
        <v>3.5759312320916905</v>
      </c>
      <c r="BM86" s="134">
        <f t="shared" si="139"/>
        <v>3.4399117971334072</v>
      </c>
      <c r="BN86" s="134">
        <f t="shared" si="140"/>
        <v>3.3138608603292625</v>
      </c>
      <c r="BO86" s="134">
        <f t="shared" si="141"/>
        <v>3.1967213114754101</v>
      </c>
      <c r="BP86" s="134">
        <f t="shared" si="142"/>
        <v>3.0875804057397334</v>
      </c>
      <c r="BQ86" s="134">
        <f t="shared" si="143"/>
        <v>2.9856459330143545</v>
      </c>
      <c r="BR86" s="28" t="s">
        <v>14</v>
      </c>
      <c r="BW86" s="97">
        <f>44/60</f>
        <v>0.73333333333333328</v>
      </c>
      <c r="BX86" s="13" t="s">
        <v>14</v>
      </c>
      <c r="BY86" s="190">
        <f t="shared" si="144"/>
        <v>52.8</v>
      </c>
      <c r="BZ86" s="190">
        <f t="shared" si="144"/>
        <v>39.256505576208177</v>
      </c>
      <c r="CA86" s="190">
        <f t="shared" si="144"/>
        <v>31.242603550295858</v>
      </c>
      <c r="CB86" s="190">
        <f t="shared" si="144"/>
        <v>25.945945945945944</v>
      </c>
      <c r="CC86" s="190">
        <f t="shared" si="144"/>
        <v>22.184873949579831</v>
      </c>
      <c r="CD86" s="190">
        <f t="shared" si="144"/>
        <v>19.376146788990823</v>
      </c>
      <c r="CE86" s="190">
        <f t="shared" si="144"/>
        <v>17.198697068403909</v>
      </c>
      <c r="CF86" s="190">
        <f t="shared" si="144"/>
        <v>15.461200585651538</v>
      </c>
      <c r="CG86" s="4">
        <f t="shared" si="145"/>
        <v>14.042553191489361</v>
      </c>
      <c r="CH86" s="4">
        <f t="shared" si="146"/>
        <v>11.865168539325841</v>
      </c>
      <c r="CI86" s="4">
        <f t="shared" si="147"/>
        <v>10.27237354085603</v>
      </c>
      <c r="CJ86" s="4">
        <f t="shared" si="148"/>
        <v>9.0566037735849072</v>
      </c>
      <c r="CK86" s="4">
        <f t="shared" si="149"/>
        <v>8.0981595092024552</v>
      </c>
      <c r="CL86" s="4">
        <f t="shared" si="150"/>
        <v>6.6835443037974684</v>
      </c>
      <c r="CM86" s="4">
        <f t="shared" si="151"/>
        <v>5.6896551724137936</v>
      </c>
      <c r="CN86" s="4">
        <f t="shared" si="152"/>
        <v>4.9530956848030021</v>
      </c>
      <c r="CO86" s="4">
        <f t="shared" si="153"/>
        <v>4.3853820598006639</v>
      </c>
      <c r="CP86" s="4">
        <f t="shared" si="154"/>
        <v>3.9669421487603302</v>
      </c>
      <c r="CQ86" s="4">
        <f t="shared" si="155"/>
        <v>3.7714285714285709</v>
      </c>
      <c r="CR86" s="4">
        <f t="shared" si="156"/>
        <v>3.5942818243703196</v>
      </c>
      <c r="CS86" s="4">
        <f t="shared" si="157"/>
        <v>3.4330299089726917</v>
      </c>
      <c r="CT86" s="4">
        <f t="shared" si="158"/>
        <v>3.2856253889234597</v>
      </c>
      <c r="CU86" s="4">
        <f t="shared" si="159"/>
        <v>3.1503579952267304</v>
      </c>
      <c r="CV86" s="4">
        <f t="shared" si="160"/>
        <v>3.0257879656160456</v>
      </c>
      <c r="CW86" s="134">
        <f t="shared" si="161"/>
        <v>2.9106945975744214</v>
      </c>
      <c r="CX86" s="134">
        <f t="shared" si="162"/>
        <v>2.8040361125862985</v>
      </c>
      <c r="CY86" s="134">
        <f t="shared" si="163"/>
        <v>2.7049180327868854</v>
      </c>
      <c r="CZ86" s="134">
        <f t="shared" si="164"/>
        <v>2.612568035625928</v>
      </c>
      <c r="DA86" s="134">
        <f t="shared" si="165"/>
        <v>2.5263157894736845</v>
      </c>
      <c r="DB86" s="28" t="s">
        <v>14</v>
      </c>
    </row>
    <row r="87" spans="4:106" x14ac:dyDescent="0.2">
      <c r="D87" s="13" t="s">
        <v>15</v>
      </c>
      <c r="E87" s="190">
        <f t="shared" ref="E87:L87" si="174">MAX(E58,E13,E14)</f>
        <v>50.4</v>
      </c>
      <c r="F87" s="190">
        <f t="shared" si="174"/>
        <v>37.472118959107803</v>
      </c>
      <c r="G87" s="190">
        <f t="shared" si="174"/>
        <v>29.822485207100595</v>
      </c>
      <c r="H87" s="190">
        <f t="shared" si="174"/>
        <v>24.766584766584767</v>
      </c>
      <c r="I87" s="190">
        <f t="shared" si="174"/>
        <v>21.176470588235293</v>
      </c>
      <c r="J87" s="190">
        <f t="shared" si="174"/>
        <v>18.495412844036696</v>
      </c>
      <c r="K87" s="190">
        <f t="shared" si="174"/>
        <v>16.416938110749186</v>
      </c>
      <c r="L87" s="190">
        <f t="shared" si="174"/>
        <v>14.758418740849196</v>
      </c>
      <c r="M87" s="4">
        <f t="shared" ref="M87:AG87" si="175">MAX(M58,M13,M14)</f>
        <v>13.404255319148936</v>
      </c>
      <c r="N87" s="4">
        <f t="shared" si="175"/>
        <v>11.325842696629213</v>
      </c>
      <c r="O87" s="4">
        <f t="shared" si="175"/>
        <v>10.140845070422536</v>
      </c>
      <c r="P87" s="4">
        <f t="shared" si="175"/>
        <v>9.4825964252116659</v>
      </c>
      <c r="Q87" s="4">
        <f t="shared" si="175"/>
        <v>8.9045936395759711</v>
      </c>
      <c r="R87" s="4">
        <f t="shared" si="175"/>
        <v>7.937007874015749</v>
      </c>
      <c r="S87" s="4">
        <f t="shared" si="175"/>
        <v>7.1590909090909092</v>
      </c>
      <c r="T87" s="4">
        <f t="shared" si="175"/>
        <v>6.5200517464424319</v>
      </c>
      <c r="U87" s="4">
        <f t="shared" si="175"/>
        <v>5.9857482185273163</v>
      </c>
      <c r="V87" s="4">
        <f t="shared" si="175"/>
        <v>5.5323819978046105</v>
      </c>
      <c r="W87" s="4">
        <f t="shared" si="175"/>
        <v>5.1428571428571423</v>
      </c>
      <c r="X87" s="4">
        <f t="shared" si="175"/>
        <v>4.8045757864632979</v>
      </c>
      <c r="Y87" s="4">
        <f t="shared" si="175"/>
        <v>4.5080500894454385</v>
      </c>
      <c r="Z87" s="4">
        <f t="shared" si="175"/>
        <v>4.2459983150800342</v>
      </c>
      <c r="AA87" s="4">
        <f t="shared" si="175"/>
        <v>4.0127388535031852</v>
      </c>
      <c r="AB87" s="4">
        <f t="shared" si="175"/>
        <v>3.8037735849056604</v>
      </c>
      <c r="AC87" s="134">
        <f t="shared" si="175"/>
        <v>3.6154949784791968</v>
      </c>
      <c r="AD87" s="134">
        <f t="shared" si="175"/>
        <v>3.4631241410902436</v>
      </c>
      <c r="AE87" s="134">
        <f t="shared" si="175"/>
        <v>3.3570159857904085</v>
      </c>
      <c r="AF87" s="134">
        <f t="shared" si="175"/>
        <v>3.2572167169323571</v>
      </c>
      <c r="AG87" s="134">
        <f t="shared" si="175"/>
        <v>3.1631799163179921</v>
      </c>
      <c r="AH87" s="28" t="s">
        <v>15</v>
      </c>
      <c r="AI87" s="4"/>
      <c r="AJ87" s="4"/>
      <c r="AK87" s="4"/>
      <c r="AL87" s="4"/>
      <c r="AM87" s="97">
        <f>36/42</f>
        <v>0.8571428571428571</v>
      </c>
      <c r="AN87" s="13" t="s">
        <v>15</v>
      </c>
      <c r="AO87" s="190">
        <f t="shared" si="122"/>
        <v>43.199999999999996</v>
      </c>
      <c r="AP87" s="190">
        <f t="shared" si="122"/>
        <v>32.118959107806688</v>
      </c>
      <c r="AQ87" s="190">
        <f t="shared" si="122"/>
        <v>25.562130177514796</v>
      </c>
      <c r="AR87" s="190">
        <f t="shared" si="122"/>
        <v>21.228501228501226</v>
      </c>
      <c r="AS87" s="190">
        <f t="shared" si="122"/>
        <v>18.15126050420168</v>
      </c>
      <c r="AT87" s="190">
        <f t="shared" si="122"/>
        <v>15.853211009174311</v>
      </c>
      <c r="AU87" s="190">
        <f t="shared" si="122"/>
        <v>14.071661237785015</v>
      </c>
      <c r="AV87" s="190">
        <f t="shared" si="122"/>
        <v>12.650073206442167</v>
      </c>
      <c r="AW87" s="4">
        <f t="shared" si="123"/>
        <v>11.489361702127658</v>
      </c>
      <c r="AX87" s="4">
        <f t="shared" si="124"/>
        <v>9.7078651685393247</v>
      </c>
      <c r="AY87" s="4">
        <f t="shared" si="125"/>
        <v>8.6921529175050303</v>
      </c>
      <c r="AZ87" s="4">
        <f t="shared" si="126"/>
        <v>8.1279397930385695</v>
      </c>
      <c r="BA87" s="4">
        <f t="shared" si="127"/>
        <v>7.6325088339222606</v>
      </c>
      <c r="BB87" s="4">
        <f t="shared" si="128"/>
        <v>6.8031496062992129</v>
      </c>
      <c r="BC87" s="4">
        <f t="shared" si="129"/>
        <v>6.1363636363636358</v>
      </c>
      <c r="BD87" s="4">
        <f t="shared" si="130"/>
        <v>5.5886157826649416</v>
      </c>
      <c r="BE87" s="4">
        <f t="shared" si="131"/>
        <v>5.130641330166271</v>
      </c>
      <c r="BF87" s="4">
        <f t="shared" si="132"/>
        <v>4.7420417124039513</v>
      </c>
      <c r="BG87" s="4">
        <f t="shared" si="133"/>
        <v>4.408163265306122</v>
      </c>
      <c r="BH87" s="4">
        <f t="shared" si="134"/>
        <v>4.1182078169685408</v>
      </c>
      <c r="BI87" s="4">
        <f t="shared" si="135"/>
        <v>3.8640429338103757</v>
      </c>
      <c r="BJ87" s="4">
        <f t="shared" si="136"/>
        <v>3.6394271272114578</v>
      </c>
      <c r="BK87" s="4">
        <f t="shared" si="137"/>
        <v>3.4394904458598727</v>
      </c>
      <c r="BL87" s="4">
        <f t="shared" si="138"/>
        <v>3.2603773584905658</v>
      </c>
      <c r="BM87" s="134">
        <f t="shared" si="139"/>
        <v>3.0989956958393114</v>
      </c>
      <c r="BN87" s="134">
        <f t="shared" si="140"/>
        <v>2.9683921209344941</v>
      </c>
      <c r="BO87" s="134">
        <f t="shared" si="141"/>
        <v>2.8774422735346357</v>
      </c>
      <c r="BP87" s="134">
        <f t="shared" si="142"/>
        <v>2.7919000430848775</v>
      </c>
      <c r="BQ87" s="134">
        <f t="shared" si="143"/>
        <v>2.7112970711297075</v>
      </c>
      <c r="BR87" s="28" t="s">
        <v>15</v>
      </c>
      <c r="BW87" s="97">
        <f>30/42</f>
        <v>0.7142857142857143</v>
      </c>
      <c r="BX87" s="13" t="s">
        <v>15</v>
      </c>
      <c r="BY87" s="190">
        <f t="shared" si="144"/>
        <v>36</v>
      </c>
      <c r="BZ87" s="190">
        <f t="shared" si="144"/>
        <v>26.765799256505574</v>
      </c>
      <c r="CA87" s="190">
        <f t="shared" si="144"/>
        <v>21.301775147928996</v>
      </c>
      <c r="CB87" s="190">
        <f t="shared" si="144"/>
        <v>17.690417690417693</v>
      </c>
      <c r="CC87" s="190">
        <f t="shared" si="144"/>
        <v>15.126050420168067</v>
      </c>
      <c r="CD87" s="190">
        <f t="shared" si="144"/>
        <v>13.211009174311926</v>
      </c>
      <c r="CE87" s="190">
        <f t="shared" si="144"/>
        <v>11.726384364820847</v>
      </c>
      <c r="CF87" s="190">
        <f t="shared" si="144"/>
        <v>10.54172767203514</v>
      </c>
      <c r="CG87" s="4">
        <f t="shared" si="145"/>
        <v>9.5744680851063837</v>
      </c>
      <c r="CH87" s="4">
        <f t="shared" si="146"/>
        <v>8.0898876404494384</v>
      </c>
      <c r="CI87" s="4">
        <f t="shared" si="147"/>
        <v>7.2434607645875255</v>
      </c>
      <c r="CJ87" s="4">
        <f t="shared" si="148"/>
        <v>6.7732831608654758</v>
      </c>
      <c r="CK87" s="4">
        <f t="shared" si="149"/>
        <v>6.3604240282685511</v>
      </c>
      <c r="CL87" s="4">
        <f t="shared" si="150"/>
        <v>5.6692913385826778</v>
      </c>
      <c r="CM87" s="4">
        <f t="shared" si="151"/>
        <v>5.1136363636363642</v>
      </c>
      <c r="CN87" s="4">
        <f t="shared" si="152"/>
        <v>4.6571798188874514</v>
      </c>
      <c r="CO87" s="4">
        <f t="shared" si="153"/>
        <v>4.2755344418052257</v>
      </c>
      <c r="CP87" s="4">
        <f t="shared" si="154"/>
        <v>3.9517014270032931</v>
      </c>
      <c r="CQ87" s="4">
        <f t="shared" si="155"/>
        <v>3.6734693877551017</v>
      </c>
      <c r="CR87" s="4">
        <f t="shared" si="156"/>
        <v>3.4318398474737841</v>
      </c>
      <c r="CS87" s="4">
        <f t="shared" si="157"/>
        <v>3.2200357781753133</v>
      </c>
      <c r="CT87" s="4">
        <f t="shared" si="158"/>
        <v>3.0328559393428818</v>
      </c>
      <c r="CU87" s="4">
        <f t="shared" si="159"/>
        <v>2.8662420382165608</v>
      </c>
      <c r="CV87" s="4">
        <f t="shared" si="160"/>
        <v>2.716981132075472</v>
      </c>
      <c r="CW87" s="134">
        <f t="shared" si="161"/>
        <v>2.5824964131994261</v>
      </c>
      <c r="CX87" s="134">
        <f t="shared" si="162"/>
        <v>2.4736601007787455</v>
      </c>
      <c r="CY87" s="134">
        <f t="shared" si="163"/>
        <v>2.3978685612788633</v>
      </c>
      <c r="CZ87" s="134">
        <f t="shared" si="164"/>
        <v>2.3265833692373978</v>
      </c>
      <c r="DA87" s="134">
        <f t="shared" si="165"/>
        <v>2.2594142259414229</v>
      </c>
      <c r="DB87" s="28" t="s">
        <v>15</v>
      </c>
    </row>
    <row r="88" spans="4:106" x14ac:dyDescent="0.2">
      <c r="D88" s="13" t="s">
        <v>16</v>
      </c>
      <c r="E88" s="190">
        <f t="shared" ref="E88:L88" si="176">MAX(E59,E15,E17,E16)</f>
        <v>55.199999999999996</v>
      </c>
      <c r="F88" s="190">
        <f t="shared" si="176"/>
        <v>41.040892193308551</v>
      </c>
      <c r="G88" s="190">
        <f t="shared" si="176"/>
        <v>32.662721893491124</v>
      </c>
      <c r="H88" s="190">
        <f t="shared" si="176"/>
        <v>27.125307125307124</v>
      </c>
      <c r="I88" s="190">
        <f t="shared" si="176"/>
        <v>23.193277310924369</v>
      </c>
      <c r="J88" s="190">
        <f t="shared" si="176"/>
        <v>20.256880733944953</v>
      </c>
      <c r="K88" s="190">
        <f t="shared" si="176"/>
        <v>17.980456026058633</v>
      </c>
      <c r="L88" s="190">
        <f t="shared" si="176"/>
        <v>16.163982430453881</v>
      </c>
      <c r="M88" s="4">
        <f t="shared" ref="M88:AG88" si="177">MAX(M59,M15,M17,M16)</f>
        <v>14.680851063829788</v>
      </c>
      <c r="N88" s="4">
        <f t="shared" si="177"/>
        <v>12.404494382022472</v>
      </c>
      <c r="O88" s="4">
        <f t="shared" si="177"/>
        <v>10.739299610894943</v>
      </c>
      <c r="P88" s="4">
        <f t="shared" si="177"/>
        <v>9.8308103294746232</v>
      </c>
      <c r="Q88" s="4">
        <f t="shared" si="177"/>
        <v>9.2617449664429525</v>
      </c>
      <c r="R88" s="4">
        <f t="shared" si="177"/>
        <v>8.3007518796992485</v>
      </c>
      <c r="S88" s="4">
        <f t="shared" si="177"/>
        <v>7.5204359673024532</v>
      </c>
      <c r="T88" s="4">
        <f t="shared" si="177"/>
        <v>6.8742216687422166</v>
      </c>
      <c r="U88" s="4">
        <f t="shared" si="177"/>
        <v>6.330275229357798</v>
      </c>
      <c r="V88" s="4">
        <f t="shared" si="177"/>
        <v>5.8660998937300741</v>
      </c>
      <c r="W88" s="4">
        <f t="shared" si="177"/>
        <v>5.4653465346534649</v>
      </c>
      <c r="X88" s="4">
        <f t="shared" si="177"/>
        <v>5.1158480074142725</v>
      </c>
      <c r="Y88" s="4">
        <f t="shared" si="177"/>
        <v>4.8083623693379796</v>
      </c>
      <c r="Z88" s="4">
        <f t="shared" si="177"/>
        <v>4.5357436318816768</v>
      </c>
      <c r="AA88" s="4">
        <f t="shared" si="177"/>
        <v>4.2923794712286165</v>
      </c>
      <c r="AB88" s="4">
        <f t="shared" si="177"/>
        <v>4.07380073800738</v>
      </c>
      <c r="AC88" s="134">
        <f t="shared" si="177"/>
        <v>3.8764044943820228</v>
      </c>
      <c r="AD88" s="134">
        <f t="shared" si="177"/>
        <v>3.6972538513060957</v>
      </c>
      <c r="AE88" s="134">
        <f t="shared" si="177"/>
        <v>3.5339308578745201</v>
      </c>
      <c r="AF88" s="134">
        <f t="shared" si="177"/>
        <v>3.3844267320662174</v>
      </c>
      <c r="AG88" s="134">
        <f t="shared" si="177"/>
        <v>3.2470588235294118</v>
      </c>
      <c r="AH88" s="28" t="s">
        <v>16</v>
      </c>
      <c r="AI88" s="4"/>
      <c r="AJ88" s="4"/>
      <c r="AK88" s="4"/>
      <c r="AL88" s="4"/>
      <c r="AM88" s="97">
        <f>38/46</f>
        <v>0.82608695652173914</v>
      </c>
      <c r="AN88" s="13" t="s">
        <v>16</v>
      </c>
      <c r="AO88" s="190">
        <f t="shared" si="122"/>
        <v>45.599999999999994</v>
      </c>
      <c r="AP88" s="190">
        <f t="shared" si="122"/>
        <v>33.903345724907062</v>
      </c>
      <c r="AQ88" s="190">
        <f t="shared" si="122"/>
        <v>26.982248520710058</v>
      </c>
      <c r="AR88" s="190">
        <f t="shared" si="122"/>
        <v>22.407862407862407</v>
      </c>
      <c r="AS88" s="190">
        <f t="shared" si="122"/>
        <v>19.159663865546218</v>
      </c>
      <c r="AT88" s="190">
        <f t="shared" si="122"/>
        <v>16.73394495412844</v>
      </c>
      <c r="AU88" s="190">
        <f t="shared" si="122"/>
        <v>14.853420195439741</v>
      </c>
      <c r="AV88" s="190">
        <f t="shared" si="122"/>
        <v>13.352855051244511</v>
      </c>
      <c r="AW88" s="4">
        <f t="shared" si="123"/>
        <v>12.127659574468087</v>
      </c>
      <c r="AX88" s="4">
        <f t="shared" si="124"/>
        <v>10.247191011235955</v>
      </c>
      <c r="AY88" s="4">
        <f t="shared" si="125"/>
        <v>8.8715953307393001</v>
      </c>
      <c r="AZ88" s="4">
        <f t="shared" si="126"/>
        <v>8.1211041852181669</v>
      </c>
      <c r="BA88" s="4">
        <f t="shared" si="127"/>
        <v>7.651006711409396</v>
      </c>
      <c r="BB88" s="4">
        <f t="shared" si="128"/>
        <v>6.8571428571428577</v>
      </c>
      <c r="BC88" s="4">
        <f t="shared" si="129"/>
        <v>6.2125340599455052</v>
      </c>
      <c r="BD88" s="4">
        <f t="shared" si="130"/>
        <v>5.6787048567870482</v>
      </c>
      <c r="BE88" s="4">
        <f t="shared" si="131"/>
        <v>5.2293577981651378</v>
      </c>
      <c r="BF88" s="4">
        <f t="shared" si="132"/>
        <v>4.8459086078639739</v>
      </c>
      <c r="BG88" s="4">
        <f t="shared" si="133"/>
        <v>4.5148514851485144</v>
      </c>
      <c r="BH88" s="4">
        <f t="shared" si="134"/>
        <v>4.2261353104726602</v>
      </c>
      <c r="BI88" s="4">
        <f t="shared" si="135"/>
        <v>3.9721254355400699</v>
      </c>
      <c r="BJ88" s="4">
        <f t="shared" si="136"/>
        <v>3.7469186524239939</v>
      </c>
      <c r="BK88" s="4">
        <f t="shared" si="137"/>
        <v>3.5458786936236399</v>
      </c>
      <c r="BL88" s="4">
        <f t="shared" si="138"/>
        <v>3.3653136531365311</v>
      </c>
      <c r="BM88" s="134">
        <f t="shared" si="139"/>
        <v>3.2022471910112364</v>
      </c>
      <c r="BN88" s="134">
        <f t="shared" si="140"/>
        <v>3.0542531815137313</v>
      </c>
      <c r="BO88" s="134">
        <f t="shared" si="141"/>
        <v>2.9193341869398211</v>
      </c>
      <c r="BP88" s="134">
        <f t="shared" si="142"/>
        <v>2.7958307786633969</v>
      </c>
      <c r="BQ88" s="134">
        <f t="shared" si="143"/>
        <v>2.6823529411764708</v>
      </c>
      <c r="BR88" s="28" t="s">
        <v>16</v>
      </c>
      <c r="BW88" s="97">
        <f>31/46</f>
        <v>0.67391304347826086</v>
      </c>
      <c r="BX88" s="13" t="s">
        <v>16</v>
      </c>
      <c r="BY88" s="190">
        <f t="shared" si="144"/>
        <v>37.199999999999996</v>
      </c>
      <c r="BZ88" s="190">
        <f t="shared" si="144"/>
        <v>27.657992565055764</v>
      </c>
      <c r="CA88" s="190">
        <f t="shared" si="144"/>
        <v>22.011834319526628</v>
      </c>
      <c r="CB88" s="190">
        <f t="shared" si="144"/>
        <v>18.280098280098279</v>
      </c>
      <c r="CC88" s="190">
        <f t="shared" si="144"/>
        <v>15.630252100840336</v>
      </c>
      <c r="CD88" s="190">
        <f t="shared" si="144"/>
        <v>13.651376146788991</v>
      </c>
      <c r="CE88" s="190">
        <f t="shared" si="144"/>
        <v>12.117263843648209</v>
      </c>
      <c r="CF88" s="190">
        <f t="shared" si="144"/>
        <v>10.893118594436311</v>
      </c>
      <c r="CG88" s="4">
        <f t="shared" si="145"/>
        <v>9.8936170212765955</v>
      </c>
      <c r="CH88" s="4">
        <f t="shared" si="146"/>
        <v>8.3595505617977537</v>
      </c>
      <c r="CI88" s="4">
        <f t="shared" si="147"/>
        <v>7.2373540856031138</v>
      </c>
      <c r="CJ88" s="4">
        <f t="shared" si="148"/>
        <v>6.6251113089937679</v>
      </c>
      <c r="CK88" s="4">
        <f t="shared" si="149"/>
        <v>6.2416107382550328</v>
      </c>
      <c r="CL88" s="4">
        <f t="shared" si="150"/>
        <v>5.5939849624060152</v>
      </c>
      <c r="CM88" s="4">
        <f t="shared" si="151"/>
        <v>5.0681198910081751</v>
      </c>
      <c r="CN88" s="4">
        <f t="shared" si="152"/>
        <v>4.6326276463262763</v>
      </c>
      <c r="CO88" s="4">
        <f t="shared" si="153"/>
        <v>4.2660550458715596</v>
      </c>
      <c r="CP88" s="4">
        <f t="shared" si="154"/>
        <v>3.9532412327311368</v>
      </c>
      <c r="CQ88" s="4">
        <f t="shared" si="155"/>
        <v>3.6831683168316829</v>
      </c>
      <c r="CR88" s="4">
        <f t="shared" si="156"/>
        <v>3.4476367006487489</v>
      </c>
      <c r="CS88" s="4">
        <f t="shared" si="157"/>
        <v>3.2404181184668994</v>
      </c>
      <c r="CT88" s="4">
        <f t="shared" si="158"/>
        <v>3.0566967953985213</v>
      </c>
      <c r="CU88" s="4">
        <f t="shared" si="159"/>
        <v>2.8926905132192848</v>
      </c>
      <c r="CV88" s="4">
        <f t="shared" si="160"/>
        <v>2.7453874538745389</v>
      </c>
      <c r="CW88" s="134">
        <f t="shared" si="161"/>
        <v>2.612359550561798</v>
      </c>
      <c r="CX88" s="134">
        <f t="shared" si="162"/>
        <v>2.4916275954454123</v>
      </c>
      <c r="CY88" s="134">
        <f t="shared" si="163"/>
        <v>2.3815620998719593</v>
      </c>
      <c r="CZ88" s="134">
        <f t="shared" si="164"/>
        <v>2.2808093194359289</v>
      </c>
      <c r="DA88" s="134">
        <f t="shared" si="165"/>
        <v>2.1882352941176468</v>
      </c>
      <c r="DB88" s="28" t="s">
        <v>16</v>
      </c>
    </row>
    <row r="89" spans="4:106" x14ac:dyDescent="0.2">
      <c r="D89" s="13" t="s">
        <v>17</v>
      </c>
      <c r="E89" s="190">
        <f t="shared" ref="E89:L89" si="178">MAX(E60,E19,E20,E18)</f>
        <v>40.799999999999997</v>
      </c>
      <c r="F89" s="190">
        <f t="shared" si="178"/>
        <v>30.334572490706318</v>
      </c>
      <c r="G89" s="190">
        <f t="shared" si="178"/>
        <v>24.142011834319529</v>
      </c>
      <c r="H89" s="190">
        <f t="shared" si="178"/>
        <v>20.04914004914005</v>
      </c>
      <c r="I89" s="190">
        <f t="shared" si="178"/>
        <v>17.142857142857142</v>
      </c>
      <c r="J89" s="190">
        <f t="shared" si="178"/>
        <v>14.972477064220183</v>
      </c>
      <c r="K89" s="190">
        <f t="shared" si="178"/>
        <v>13.289902280130294</v>
      </c>
      <c r="L89" s="190">
        <f t="shared" si="178"/>
        <v>11.947291361639826</v>
      </c>
      <c r="M89" s="4">
        <f t="shared" ref="M89:AG89" si="179">MAX(M60,M19,M20,M18)</f>
        <v>10.851063829787234</v>
      </c>
      <c r="N89" s="4">
        <f t="shared" si="179"/>
        <v>9.1685393258426959</v>
      </c>
      <c r="O89" s="4">
        <f t="shared" si="179"/>
        <v>7.9377431906614788</v>
      </c>
      <c r="P89" s="4">
        <f t="shared" si="179"/>
        <v>7.3601924233313296</v>
      </c>
      <c r="Q89" s="4">
        <f t="shared" si="179"/>
        <v>7.0669745958429564</v>
      </c>
      <c r="R89" s="4">
        <f t="shared" si="179"/>
        <v>6.5454545454545459</v>
      </c>
      <c r="S89" s="4">
        <f t="shared" si="179"/>
        <v>6.095617529880478</v>
      </c>
      <c r="T89" s="4">
        <f t="shared" si="179"/>
        <v>5.7036346691519109</v>
      </c>
      <c r="U89" s="4">
        <f t="shared" si="179"/>
        <v>5.359019264448337</v>
      </c>
      <c r="V89" s="4">
        <f t="shared" si="179"/>
        <v>5.0536746490503717</v>
      </c>
      <c r="W89" s="4">
        <f t="shared" si="179"/>
        <v>4.7812499999999991</v>
      </c>
      <c r="X89" s="4">
        <f t="shared" si="179"/>
        <v>4.5366938472942921</v>
      </c>
      <c r="Y89" s="4">
        <f t="shared" si="179"/>
        <v>4.3159379407616365</v>
      </c>
      <c r="Z89" s="4">
        <f t="shared" si="179"/>
        <v>4.1156691324815071</v>
      </c>
      <c r="AA89" s="4">
        <f t="shared" si="179"/>
        <v>3.9331619537275069</v>
      </c>
      <c r="AB89" s="4">
        <f t="shared" si="179"/>
        <v>3.7661538461538462</v>
      </c>
      <c r="AC89" s="134">
        <f t="shared" si="179"/>
        <v>3.6127508854781585</v>
      </c>
      <c r="AD89" s="134">
        <f t="shared" si="179"/>
        <v>3.4713556437889963</v>
      </c>
      <c r="AE89" s="134">
        <f t="shared" si="179"/>
        <v>3.3406113537117905</v>
      </c>
      <c r="AF89" s="134">
        <f t="shared" si="179"/>
        <v>3.2193582325092058</v>
      </c>
      <c r="AG89" s="134">
        <f t="shared" si="179"/>
        <v>3.106598984771574</v>
      </c>
      <c r="AH89" s="28" t="s">
        <v>17</v>
      </c>
      <c r="AI89" s="4"/>
      <c r="AJ89" s="4"/>
      <c r="AK89" s="4"/>
      <c r="AL89" s="4"/>
      <c r="AM89" s="97">
        <f>29/34</f>
        <v>0.8529411764705882</v>
      </c>
      <c r="AN89" s="13" t="s">
        <v>17</v>
      </c>
      <c r="AO89" s="190">
        <f t="shared" si="122"/>
        <v>34.799999999999997</v>
      </c>
      <c r="AP89" s="190">
        <f t="shared" si="122"/>
        <v>25.873605947955387</v>
      </c>
      <c r="AQ89" s="190">
        <f t="shared" si="122"/>
        <v>20.591715976331361</v>
      </c>
      <c r="AR89" s="190">
        <f t="shared" si="122"/>
        <v>17.100737100737099</v>
      </c>
      <c r="AS89" s="190">
        <f t="shared" si="122"/>
        <v>14.621848739495798</v>
      </c>
      <c r="AT89" s="190">
        <f t="shared" si="122"/>
        <v>12.77064220183486</v>
      </c>
      <c r="AU89" s="190">
        <f t="shared" si="122"/>
        <v>11.335504885993485</v>
      </c>
      <c r="AV89" s="190">
        <f t="shared" si="122"/>
        <v>10.190336749633968</v>
      </c>
      <c r="AW89" s="4">
        <f t="shared" si="123"/>
        <v>9.2553191489361701</v>
      </c>
      <c r="AX89" s="4">
        <f t="shared" si="124"/>
        <v>7.8202247191011223</v>
      </c>
      <c r="AY89" s="4">
        <f t="shared" si="125"/>
        <v>6.7704280155642023</v>
      </c>
      <c r="AZ89" s="4">
        <f t="shared" si="126"/>
        <v>6.2778111846061337</v>
      </c>
      <c r="BA89" s="4">
        <f t="shared" si="127"/>
        <v>6.0277136258660509</v>
      </c>
      <c r="BB89" s="4">
        <f t="shared" si="128"/>
        <v>5.5828877005347595</v>
      </c>
      <c r="BC89" s="4">
        <f t="shared" si="129"/>
        <v>5.1992031872509958</v>
      </c>
      <c r="BD89" s="4">
        <f t="shared" si="130"/>
        <v>4.8648648648648649</v>
      </c>
      <c r="BE89" s="4">
        <f t="shared" si="131"/>
        <v>4.5709281961471104</v>
      </c>
      <c r="BF89" s="4">
        <f t="shared" si="132"/>
        <v>4.310487200660611</v>
      </c>
      <c r="BG89" s="4">
        <f t="shared" si="133"/>
        <v>4.0781249999999991</v>
      </c>
      <c r="BH89" s="4">
        <f t="shared" si="134"/>
        <v>3.8695329873980726</v>
      </c>
      <c r="BI89" s="4">
        <f t="shared" si="135"/>
        <v>3.6812411847672779</v>
      </c>
      <c r="BJ89" s="4">
        <f t="shared" si="136"/>
        <v>3.510423671822462</v>
      </c>
      <c r="BK89" s="4">
        <f t="shared" si="137"/>
        <v>3.3547557840616968</v>
      </c>
      <c r="BL89" s="4">
        <f t="shared" si="138"/>
        <v>3.2123076923076921</v>
      </c>
      <c r="BM89" s="134">
        <f t="shared" si="139"/>
        <v>3.0814639905548997</v>
      </c>
      <c r="BN89" s="134">
        <f t="shared" si="140"/>
        <v>2.9608621667612027</v>
      </c>
      <c r="BO89" s="134">
        <f t="shared" si="141"/>
        <v>2.8493449781659388</v>
      </c>
      <c r="BP89" s="134">
        <f t="shared" si="142"/>
        <v>2.7459231983166754</v>
      </c>
      <c r="BQ89" s="134">
        <f t="shared" si="143"/>
        <v>2.6497461928934012</v>
      </c>
      <c r="BR89" s="28" t="s">
        <v>17</v>
      </c>
      <c r="BW89" s="97">
        <f>24/34</f>
        <v>0.70588235294117652</v>
      </c>
      <c r="BX89" s="13" t="s">
        <v>17</v>
      </c>
      <c r="BY89" s="190">
        <f t="shared" si="144"/>
        <v>28.8</v>
      </c>
      <c r="BZ89" s="190">
        <f t="shared" si="144"/>
        <v>21.412639405204462</v>
      </c>
      <c r="CA89" s="190">
        <f t="shared" si="144"/>
        <v>17.041420118343197</v>
      </c>
      <c r="CB89" s="190">
        <f t="shared" si="144"/>
        <v>14.152334152334154</v>
      </c>
      <c r="CC89" s="190">
        <f t="shared" si="144"/>
        <v>12.100840336134453</v>
      </c>
      <c r="CD89" s="190">
        <f t="shared" si="144"/>
        <v>10.568807339449542</v>
      </c>
      <c r="CE89" s="190">
        <f t="shared" si="144"/>
        <v>9.3811074918566781</v>
      </c>
      <c r="CF89" s="190">
        <f t="shared" si="144"/>
        <v>8.4333821376281133</v>
      </c>
      <c r="CG89" s="4">
        <f t="shared" si="145"/>
        <v>7.6595744680851068</v>
      </c>
      <c r="CH89" s="4">
        <f t="shared" si="146"/>
        <v>6.4719101123595504</v>
      </c>
      <c r="CI89" s="4">
        <f t="shared" si="147"/>
        <v>5.6031128404669266</v>
      </c>
      <c r="CJ89" s="4">
        <f t="shared" si="148"/>
        <v>5.1954299458809388</v>
      </c>
      <c r="CK89" s="4">
        <f t="shared" si="149"/>
        <v>4.9884526558891462</v>
      </c>
      <c r="CL89" s="4">
        <f t="shared" si="150"/>
        <v>4.620320855614974</v>
      </c>
      <c r="CM89" s="4">
        <f t="shared" si="151"/>
        <v>4.3027888446215146</v>
      </c>
      <c r="CN89" s="4">
        <f t="shared" si="152"/>
        <v>4.0260950605778199</v>
      </c>
      <c r="CO89" s="4">
        <f t="shared" si="153"/>
        <v>3.7828371278458852</v>
      </c>
      <c r="CP89" s="4">
        <f t="shared" si="154"/>
        <v>3.5672997522708507</v>
      </c>
      <c r="CQ89" s="4">
        <f t="shared" si="155"/>
        <v>3.3749999999999996</v>
      </c>
      <c r="CR89" s="4">
        <f t="shared" si="156"/>
        <v>3.2023721275018535</v>
      </c>
      <c r="CS89" s="4">
        <f t="shared" si="157"/>
        <v>3.0465444287729202</v>
      </c>
      <c r="CT89" s="4">
        <f t="shared" si="158"/>
        <v>2.9051782111634168</v>
      </c>
      <c r="CU89" s="4">
        <f t="shared" si="159"/>
        <v>2.7763496143958872</v>
      </c>
      <c r="CV89" s="4">
        <f t="shared" si="160"/>
        <v>2.6584615384615389</v>
      </c>
      <c r="CW89" s="134">
        <f t="shared" si="161"/>
        <v>2.5501770956316414</v>
      </c>
      <c r="CX89" s="134">
        <f t="shared" si="162"/>
        <v>2.4503686897334092</v>
      </c>
      <c r="CY89" s="134">
        <f t="shared" si="163"/>
        <v>2.3580786026200875</v>
      </c>
      <c r="CZ89" s="134">
        <f t="shared" si="164"/>
        <v>2.2724881641241454</v>
      </c>
      <c r="DA89" s="134">
        <f t="shared" si="165"/>
        <v>2.1928934010152288</v>
      </c>
      <c r="DB89" s="28" t="s">
        <v>17</v>
      </c>
    </row>
    <row r="90" spans="4:106" x14ac:dyDescent="0.2">
      <c r="D90" s="13" t="s">
        <v>18</v>
      </c>
      <c r="E90" s="190">
        <f t="shared" ref="E90:L90" si="180">MAX(E21,E61,E22,E23)</f>
        <v>39.6</v>
      </c>
      <c r="F90" s="190">
        <f t="shared" si="180"/>
        <v>29.442379182156134</v>
      </c>
      <c r="G90" s="190">
        <f t="shared" si="180"/>
        <v>23.431952662721894</v>
      </c>
      <c r="H90" s="190">
        <f t="shared" si="180"/>
        <v>19.45945945945946</v>
      </c>
      <c r="I90" s="190">
        <f t="shared" si="180"/>
        <v>16.638655462184872</v>
      </c>
      <c r="J90" s="190">
        <f t="shared" si="180"/>
        <v>14.532110091743119</v>
      </c>
      <c r="K90" s="190">
        <f t="shared" si="180"/>
        <v>12.899022801302932</v>
      </c>
      <c r="L90" s="190">
        <f t="shared" si="180"/>
        <v>11.595900439238653</v>
      </c>
      <c r="M90" s="4">
        <f t="shared" ref="M90:AG90" si="181">MAX(M21,M61,M22,M23)</f>
        <v>10.531914893617021</v>
      </c>
      <c r="N90" s="4">
        <f t="shared" si="181"/>
        <v>8.8988764044943824</v>
      </c>
      <c r="O90" s="4">
        <f t="shared" si="181"/>
        <v>7.7042801556420235</v>
      </c>
      <c r="P90" s="4">
        <f t="shared" si="181"/>
        <v>7.1437161755862899</v>
      </c>
      <c r="Q90" s="4">
        <f t="shared" si="181"/>
        <v>6.8591224018475749</v>
      </c>
      <c r="R90" s="4">
        <f t="shared" si="181"/>
        <v>6.3529411764705888</v>
      </c>
      <c r="S90" s="4">
        <f t="shared" si="181"/>
        <v>5.9163346613545817</v>
      </c>
      <c r="T90" s="4">
        <f t="shared" si="181"/>
        <v>5.5358807082945019</v>
      </c>
      <c r="U90" s="4">
        <f t="shared" si="181"/>
        <v>5.2014010507880917</v>
      </c>
      <c r="V90" s="4">
        <f t="shared" si="181"/>
        <v>4.9050371593724194</v>
      </c>
      <c r="W90" s="4">
        <f t="shared" si="181"/>
        <v>4.6406249999999991</v>
      </c>
      <c r="X90" s="4">
        <f t="shared" si="181"/>
        <v>4.403261675315048</v>
      </c>
      <c r="Y90" s="4">
        <f t="shared" si="181"/>
        <v>4.1889985895627646</v>
      </c>
      <c r="Z90" s="4">
        <f t="shared" si="181"/>
        <v>3.9946200403496976</v>
      </c>
      <c r="AA90" s="4">
        <f t="shared" si="181"/>
        <v>3.8174807197943448</v>
      </c>
      <c r="AB90" s="4">
        <f t="shared" si="181"/>
        <v>3.6553846153846155</v>
      </c>
      <c r="AC90" s="134">
        <f t="shared" si="181"/>
        <v>3.506493506493507</v>
      </c>
      <c r="AD90" s="134">
        <f t="shared" si="181"/>
        <v>3.3692569483834376</v>
      </c>
      <c r="AE90" s="134">
        <f t="shared" si="181"/>
        <v>3.2423580786026203</v>
      </c>
      <c r="AF90" s="134">
        <f t="shared" si="181"/>
        <v>3.1252877342979288</v>
      </c>
      <c r="AG90" s="134">
        <f t="shared" si="181"/>
        <v>3.0559485530546628</v>
      </c>
      <c r="AH90" s="28" t="s">
        <v>18</v>
      </c>
      <c r="AI90" s="4"/>
      <c r="AJ90" s="4"/>
      <c r="AK90" s="4"/>
      <c r="AL90" s="4"/>
      <c r="AM90" s="97">
        <f>27/33</f>
        <v>0.81818181818181823</v>
      </c>
      <c r="AN90" s="13" t="s">
        <v>18</v>
      </c>
      <c r="AO90" s="190">
        <f t="shared" si="122"/>
        <v>32.400000000000006</v>
      </c>
      <c r="AP90" s="190">
        <f t="shared" si="122"/>
        <v>24.08921933085502</v>
      </c>
      <c r="AQ90" s="190">
        <f t="shared" si="122"/>
        <v>19.171597633136095</v>
      </c>
      <c r="AR90" s="190">
        <f t="shared" si="122"/>
        <v>15.921375921375923</v>
      </c>
      <c r="AS90" s="190">
        <f t="shared" si="122"/>
        <v>13.61344537815126</v>
      </c>
      <c r="AT90" s="190">
        <f t="shared" si="122"/>
        <v>11.889908256880735</v>
      </c>
      <c r="AU90" s="190">
        <f t="shared" si="122"/>
        <v>10.553745928338763</v>
      </c>
      <c r="AV90" s="190">
        <f t="shared" si="122"/>
        <v>9.4875549048316259</v>
      </c>
      <c r="AW90" s="4">
        <f t="shared" si="123"/>
        <v>8.6170212765957448</v>
      </c>
      <c r="AX90" s="4">
        <f t="shared" si="124"/>
        <v>7.2808988764044953</v>
      </c>
      <c r="AY90" s="4">
        <f t="shared" si="125"/>
        <v>6.3035019455252925</v>
      </c>
      <c r="AZ90" s="4">
        <f t="shared" si="126"/>
        <v>5.8448586891160561</v>
      </c>
      <c r="BA90" s="4">
        <f t="shared" si="127"/>
        <v>5.6120092378752888</v>
      </c>
      <c r="BB90" s="4">
        <f t="shared" si="128"/>
        <v>5.1978609625668453</v>
      </c>
      <c r="BC90" s="4">
        <f t="shared" si="129"/>
        <v>4.8406374501992033</v>
      </c>
      <c r="BD90" s="4">
        <f t="shared" si="130"/>
        <v>4.5293569431500469</v>
      </c>
      <c r="BE90" s="4">
        <f t="shared" si="131"/>
        <v>4.2556917688266207</v>
      </c>
      <c r="BF90" s="4">
        <f t="shared" si="132"/>
        <v>4.0132122213047072</v>
      </c>
      <c r="BG90" s="4">
        <f t="shared" si="133"/>
        <v>3.7968749999999996</v>
      </c>
      <c r="BH90" s="4">
        <f t="shared" si="134"/>
        <v>3.6026686434395851</v>
      </c>
      <c r="BI90" s="4">
        <f t="shared" si="135"/>
        <v>3.427362482369535</v>
      </c>
      <c r="BJ90" s="4">
        <f t="shared" si="136"/>
        <v>3.2683254875588439</v>
      </c>
      <c r="BK90" s="4">
        <f t="shared" si="137"/>
        <v>3.1233933161953731</v>
      </c>
      <c r="BL90" s="4">
        <f t="shared" si="138"/>
        <v>2.9907692307692311</v>
      </c>
      <c r="BM90" s="134">
        <f t="shared" si="139"/>
        <v>2.8689492325855968</v>
      </c>
      <c r="BN90" s="134">
        <f t="shared" si="140"/>
        <v>2.7566647759500853</v>
      </c>
      <c r="BO90" s="134">
        <f t="shared" si="141"/>
        <v>2.6528384279475987</v>
      </c>
      <c r="BP90" s="134">
        <f t="shared" si="142"/>
        <v>2.5570536007892146</v>
      </c>
      <c r="BQ90" s="134">
        <f t="shared" si="143"/>
        <v>2.5003215434083605</v>
      </c>
      <c r="BR90" s="28" t="s">
        <v>18</v>
      </c>
      <c r="BW90" s="97">
        <f>22/33</f>
        <v>0.66666666666666663</v>
      </c>
      <c r="BX90" s="13" t="s">
        <v>18</v>
      </c>
      <c r="BY90" s="190">
        <f t="shared" si="144"/>
        <v>26.4</v>
      </c>
      <c r="BZ90" s="190">
        <f t="shared" si="144"/>
        <v>19.628252788104088</v>
      </c>
      <c r="CA90" s="190">
        <f t="shared" si="144"/>
        <v>15.621301775147929</v>
      </c>
      <c r="CB90" s="190">
        <f t="shared" si="144"/>
        <v>12.972972972972972</v>
      </c>
      <c r="CC90" s="190">
        <f t="shared" si="144"/>
        <v>11.092436974789914</v>
      </c>
      <c r="CD90" s="190">
        <f t="shared" si="144"/>
        <v>9.6880733944954116</v>
      </c>
      <c r="CE90" s="190">
        <f t="shared" si="144"/>
        <v>8.5993485342019547</v>
      </c>
      <c r="CF90" s="190">
        <f t="shared" si="144"/>
        <v>7.730600292825768</v>
      </c>
      <c r="CG90" s="4">
        <f t="shared" si="145"/>
        <v>7.0212765957446805</v>
      </c>
      <c r="CH90" s="4">
        <f t="shared" si="146"/>
        <v>5.9325842696629216</v>
      </c>
      <c r="CI90" s="4">
        <f t="shared" si="147"/>
        <v>5.1361867704280151</v>
      </c>
      <c r="CJ90" s="4">
        <f t="shared" si="148"/>
        <v>4.7624774503908593</v>
      </c>
      <c r="CK90" s="4">
        <f t="shared" si="149"/>
        <v>4.5727482678983833</v>
      </c>
      <c r="CL90" s="4">
        <f t="shared" si="150"/>
        <v>4.2352941176470589</v>
      </c>
      <c r="CM90" s="4">
        <f t="shared" si="151"/>
        <v>3.9442231075697212</v>
      </c>
      <c r="CN90" s="4">
        <f t="shared" si="152"/>
        <v>3.6905871388630009</v>
      </c>
      <c r="CO90" s="4">
        <f t="shared" si="153"/>
        <v>3.4676007005253942</v>
      </c>
      <c r="CP90" s="4">
        <f t="shared" si="154"/>
        <v>3.2700247729149461</v>
      </c>
      <c r="CQ90" s="4">
        <f t="shared" si="155"/>
        <v>3.0937499999999991</v>
      </c>
      <c r="CR90" s="4">
        <f t="shared" si="156"/>
        <v>2.9355077835433652</v>
      </c>
      <c r="CS90" s="4">
        <f t="shared" si="157"/>
        <v>2.7926657263751764</v>
      </c>
      <c r="CT90" s="4">
        <f t="shared" si="158"/>
        <v>2.6630800268997983</v>
      </c>
      <c r="CU90" s="4">
        <f t="shared" si="159"/>
        <v>2.544987146529563</v>
      </c>
      <c r="CV90" s="4">
        <f t="shared" si="160"/>
        <v>2.436923076923077</v>
      </c>
      <c r="CW90" s="134">
        <f t="shared" si="161"/>
        <v>2.337662337662338</v>
      </c>
      <c r="CX90" s="134">
        <f t="shared" si="162"/>
        <v>2.2461712989222917</v>
      </c>
      <c r="CY90" s="134">
        <f t="shared" si="163"/>
        <v>2.1615720524017465</v>
      </c>
      <c r="CZ90" s="134">
        <f t="shared" si="164"/>
        <v>2.0835251561986192</v>
      </c>
      <c r="DA90" s="134">
        <f t="shared" si="165"/>
        <v>2.0372990353697751</v>
      </c>
      <c r="DB90" s="28" t="s">
        <v>18</v>
      </c>
    </row>
    <row r="91" spans="4:106" x14ac:dyDescent="0.2">
      <c r="D91" s="13" t="s">
        <v>19</v>
      </c>
      <c r="E91" s="190">
        <f t="shared" ref="E91:L91" si="182">MAX(E25,E62,E26,E24)</f>
        <v>34.799999999999997</v>
      </c>
      <c r="F91" s="190">
        <f t="shared" si="182"/>
        <v>25.87360594795539</v>
      </c>
      <c r="G91" s="190">
        <f t="shared" si="182"/>
        <v>20.591715976331361</v>
      </c>
      <c r="H91" s="190">
        <f t="shared" si="182"/>
        <v>17.100737100737103</v>
      </c>
      <c r="I91" s="190">
        <f t="shared" si="182"/>
        <v>14.621848739495798</v>
      </c>
      <c r="J91" s="190">
        <f t="shared" si="182"/>
        <v>12.770642201834862</v>
      </c>
      <c r="K91" s="190">
        <f t="shared" si="182"/>
        <v>11.335504885993487</v>
      </c>
      <c r="L91" s="190">
        <f t="shared" si="182"/>
        <v>10.190336749633968</v>
      </c>
      <c r="M91" s="4">
        <f t="shared" ref="M91:AG91" si="183">MAX(M25,M62,M26,M24)</f>
        <v>9.2553191489361701</v>
      </c>
      <c r="N91" s="4">
        <f t="shared" si="183"/>
        <v>7.8202247191011232</v>
      </c>
      <c r="O91" s="4">
        <f t="shared" si="183"/>
        <v>6.7704280155642023</v>
      </c>
      <c r="P91" s="4">
        <f t="shared" si="183"/>
        <v>6.3186563776668176</v>
      </c>
      <c r="Q91" s="4">
        <f t="shared" si="183"/>
        <v>6.126760563380282</v>
      </c>
      <c r="R91" s="4">
        <f t="shared" si="183"/>
        <v>5.7759336099585061</v>
      </c>
      <c r="S91" s="4">
        <f t="shared" si="183"/>
        <v>5.4631083202511768</v>
      </c>
      <c r="T91" s="4">
        <f t="shared" si="183"/>
        <v>5.1824274013402833</v>
      </c>
      <c r="U91" s="4">
        <f t="shared" si="183"/>
        <v>4.9291784702549579</v>
      </c>
      <c r="V91" s="4">
        <f t="shared" si="183"/>
        <v>4.6995273463875762</v>
      </c>
      <c r="W91" s="4">
        <f t="shared" si="183"/>
        <v>4.4903225806451612</v>
      </c>
      <c r="X91" s="4">
        <f t="shared" si="183"/>
        <v>4.2989499691167383</v>
      </c>
      <c r="Y91" s="4">
        <f t="shared" si="183"/>
        <v>4.1232227488151656</v>
      </c>
      <c r="Z91" s="4">
        <f t="shared" si="183"/>
        <v>3.9612976664769497</v>
      </c>
      <c r="AA91" s="4">
        <f t="shared" si="183"/>
        <v>3.811610076670318</v>
      </c>
      <c r="AB91" s="4">
        <f t="shared" si="183"/>
        <v>3.6728232189973617</v>
      </c>
      <c r="AC91" s="134">
        <f t="shared" si="183"/>
        <v>3.5437881873727086</v>
      </c>
      <c r="AD91" s="134">
        <f t="shared" si="183"/>
        <v>3.423512051155928</v>
      </c>
      <c r="AE91" s="134">
        <f t="shared" si="183"/>
        <v>3.3111322549952429</v>
      </c>
      <c r="AF91" s="134">
        <f t="shared" si="183"/>
        <v>3.2058959005066794</v>
      </c>
      <c r="AG91" s="134">
        <f t="shared" si="183"/>
        <v>3.1071428571428577</v>
      </c>
      <c r="AH91" s="28" t="s">
        <v>19</v>
      </c>
      <c r="AI91" s="4"/>
      <c r="AJ91" s="4"/>
      <c r="AK91" s="4"/>
      <c r="AL91" s="4"/>
      <c r="AM91" s="97">
        <f>24/29</f>
        <v>0.82758620689655171</v>
      </c>
      <c r="AN91" s="13" t="s">
        <v>19</v>
      </c>
      <c r="AO91" s="190">
        <f t="shared" si="122"/>
        <v>28.799999999999997</v>
      </c>
      <c r="AP91" s="190">
        <f t="shared" si="122"/>
        <v>21.412639405204459</v>
      </c>
      <c r="AQ91" s="190">
        <f t="shared" si="122"/>
        <v>17.041420118343197</v>
      </c>
      <c r="AR91" s="190">
        <f t="shared" si="122"/>
        <v>14.152334152334154</v>
      </c>
      <c r="AS91" s="190">
        <f t="shared" si="122"/>
        <v>12.100840336134453</v>
      </c>
      <c r="AT91" s="190">
        <f t="shared" si="122"/>
        <v>10.568807339449542</v>
      </c>
      <c r="AU91" s="190">
        <f t="shared" si="122"/>
        <v>9.3811074918566781</v>
      </c>
      <c r="AV91" s="190">
        <f t="shared" si="122"/>
        <v>8.4333821376281115</v>
      </c>
      <c r="AW91" s="4">
        <f t="shared" si="123"/>
        <v>7.6595744680851059</v>
      </c>
      <c r="AX91" s="4">
        <f t="shared" si="124"/>
        <v>6.4719101123595504</v>
      </c>
      <c r="AY91" s="4">
        <f t="shared" si="125"/>
        <v>5.6031128404669257</v>
      </c>
      <c r="AZ91" s="4">
        <f t="shared" si="126"/>
        <v>5.2292328642759873</v>
      </c>
      <c r="BA91" s="4">
        <f t="shared" si="127"/>
        <v>5.070422535211268</v>
      </c>
      <c r="BB91" s="4">
        <f t="shared" si="128"/>
        <v>4.7800829875518671</v>
      </c>
      <c r="BC91" s="4">
        <f t="shared" si="129"/>
        <v>4.5211930926216635</v>
      </c>
      <c r="BD91" s="4">
        <f t="shared" si="130"/>
        <v>4.2889054355919587</v>
      </c>
      <c r="BE91" s="4">
        <f t="shared" si="131"/>
        <v>4.0793201133144477</v>
      </c>
      <c r="BF91" s="4">
        <f t="shared" si="132"/>
        <v>3.8892640108035113</v>
      </c>
      <c r="BG91" s="4">
        <f t="shared" si="133"/>
        <v>3.7161290322580642</v>
      </c>
      <c r="BH91" s="4">
        <f t="shared" si="134"/>
        <v>3.5577516985793696</v>
      </c>
      <c r="BI91" s="4">
        <f t="shared" si="135"/>
        <v>3.4123222748815163</v>
      </c>
      <c r="BJ91" s="4">
        <f t="shared" si="136"/>
        <v>3.2783153101878204</v>
      </c>
      <c r="BK91" s="4">
        <f t="shared" si="137"/>
        <v>3.154435925520263</v>
      </c>
      <c r="BL91" s="4">
        <f t="shared" si="138"/>
        <v>3.0395778364116097</v>
      </c>
      <c r="BM91" s="134">
        <f t="shared" si="139"/>
        <v>2.9327902240325865</v>
      </c>
      <c r="BN91" s="134">
        <f t="shared" si="140"/>
        <v>2.8332513526807679</v>
      </c>
      <c r="BO91" s="134">
        <f t="shared" si="141"/>
        <v>2.740247383444339</v>
      </c>
      <c r="BP91" s="134">
        <f t="shared" si="142"/>
        <v>2.6531552280055277</v>
      </c>
      <c r="BQ91" s="134">
        <f t="shared" si="143"/>
        <v>2.5714285714285716</v>
      </c>
      <c r="BR91" s="28" t="s">
        <v>19</v>
      </c>
      <c r="BW91" s="97">
        <f>20/29</f>
        <v>0.68965517241379315</v>
      </c>
      <c r="BX91" s="13" t="s">
        <v>19</v>
      </c>
      <c r="BY91" s="190">
        <f t="shared" si="144"/>
        <v>24</v>
      </c>
      <c r="BZ91" s="190">
        <f t="shared" si="144"/>
        <v>17.843866171003718</v>
      </c>
      <c r="CA91" s="190">
        <f t="shared" si="144"/>
        <v>14.201183431952664</v>
      </c>
      <c r="CB91" s="190">
        <f t="shared" si="144"/>
        <v>11.793611793611795</v>
      </c>
      <c r="CC91" s="190">
        <f t="shared" si="144"/>
        <v>10.084033613445378</v>
      </c>
      <c r="CD91" s="190">
        <f t="shared" si="144"/>
        <v>8.8073394495412849</v>
      </c>
      <c r="CE91" s="190">
        <f t="shared" si="144"/>
        <v>7.817589576547233</v>
      </c>
      <c r="CF91" s="190">
        <f t="shared" si="144"/>
        <v>7.0278184480234263</v>
      </c>
      <c r="CG91" s="4">
        <f t="shared" si="145"/>
        <v>6.3829787234042561</v>
      </c>
      <c r="CH91" s="4">
        <f t="shared" si="146"/>
        <v>5.393258426966292</v>
      </c>
      <c r="CI91" s="4">
        <f t="shared" si="147"/>
        <v>4.6692607003891053</v>
      </c>
      <c r="CJ91" s="4">
        <f t="shared" si="148"/>
        <v>4.3576940535633231</v>
      </c>
      <c r="CK91" s="4">
        <f t="shared" si="149"/>
        <v>4.2253521126760569</v>
      </c>
      <c r="CL91" s="4">
        <f t="shared" si="150"/>
        <v>3.9834024896265561</v>
      </c>
      <c r="CM91" s="4">
        <f t="shared" si="151"/>
        <v>3.7676609105180532</v>
      </c>
      <c r="CN91" s="4">
        <f t="shared" si="152"/>
        <v>3.5740878629932991</v>
      </c>
      <c r="CO91" s="4">
        <f t="shared" si="153"/>
        <v>3.3994334277620402</v>
      </c>
      <c r="CP91" s="4">
        <f t="shared" si="154"/>
        <v>3.2410533423362597</v>
      </c>
      <c r="CQ91" s="4">
        <f t="shared" si="155"/>
        <v>3.0967741935483875</v>
      </c>
      <c r="CR91" s="4">
        <f t="shared" si="156"/>
        <v>2.964793082149475</v>
      </c>
      <c r="CS91" s="4">
        <f t="shared" si="157"/>
        <v>2.8436018957345972</v>
      </c>
      <c r="CT91" s="4">
        <f t="shared" si="158"/>
        <v>2.7319294251565172</v>
      </c>
      <c r="CU91" s="4">
        <f t="shared" si="159"/>
        <v>2.6286966046002194</v>
      </c>
      <c r="CV91" s="4">
        <f t="shared" si="160"/>
        <v>2.5329815303430081</v>
      </c>
      <c r="CW91" s="134">
        <f t="shared" si="161"/>
        <v>2.443991853360489</v>
      </c>
      <c r="CX91" s="134">
        <f t="shared" si="162"/>
        <v>2.3610427939006402</v>
      </c>
      <c r="CY91" s="134">
        <f t="shared" si="163"/>
        <v>2.2835394862036158</v>
      </c>
      <c r="CZ91" s="134">
        <f t="shared" si="164"/>
        <v>2.2109626900046067</v>
      </c>
      <c r="DA91" s="134">
        <f t="shared" si="165"/>
        <v>2.1428571428571432</v>
      </c>
      <c r="DB91" s="28" t="s">
        <v>19</v>
      </c>
    </row>
    <row r="92" spans="4:106" x14ac:dyDescent="0.2">
      <c r="D92" s="13" t="s">
        <v>20</v>
      </c>
      <c r="E92" s="190">
        <f t="shared" ref="E92:L92" si="184">MAX(E63,E12,E27)</f>
        <v>72</v>
      </c>
      <c r="F92" s="190">
        <f t="shared" si="184"/>
        <v>53.531598513011154</v>
      </c>
      <c r="G92" s="190">
        <f t="shared" si="184"/>
        <v>42.603550295857993</v>
      </c>
      <c r="H92" s="190">
        <f t="shared" si="184"/>
        <v>35.380835380835379</v>
      </c>
      <c r="I92" s="190">
        <f t="shared" si="184"/>
        <v>30.252100840336134</v>
      </c>
      <c r="J92" s="190">
        <f t="shared" si="184"/>
        <v>26.422018348623851</v>
      </c>
      <c r="K92" s="190">
        <f t="shared" si="184"/>
        <v>23.452768729641697</v>
      </c>
      <c r="L92" s="190">
        <f t="shared" si="184"/>
        <v>21.083455344070281</v>
      </c>
      <c r="M92" s="4">
        <f t="shared" ref="M92:AG92" si="185">MAX(M63,M12,M27)</f>
        <v>19.148936170212767</v>
      </c>
      <c r="N92" s="4">
        <f t="shared" si="185"/>
        <v>16.179775280898877</v>
      </c>
      <c r="O92" s="4">
        <f t="shared" si="185"/>
        <v>14.007782101167315</v>
      </c>
      <c r="P92" s="4">
        <f t="shared" si="185"/>
        <v>12.349914236706692</v>
      </c>
      <c r="Q92" s="4">
        <f t="shared" si="185"/>
        <v>11.042944785276076</v>
      </c>
      <c r="R92" s="4">
        <f t="shared" si="185"/>
        <v>9.113924050632912</v>
      </c>
      <c r="S92" s="4">
        <f t="shared" si="185"/>
        <v>7.7586206896551735</v>
      </c>
      <c r="T92" s="4">
        <f t="shared" si="185"/>
        <v>6.7542213883677302</v>
      </c>
      <c r="U92" s="4">
        <f t="shared" si="185"/>
        <v>5.9800664451827243</v>
      </c>
      <c r="V92" s="4">
        <f t="shared" si="185"/>
        <v>5.3651266766020864</v>
      </c>
      <c r="W92" s="4">
        <f t="shared" si="185"/>
        <v>4.9315068493150678</v>
      </c>
      <c r="X92" s="4">
        <f t="shared" si="185"/>
        <v>4.7089601046435581</v>
      </c>
      <c r="Y92" s="4">
        <f t="shared" si="185"/>
        <v>4.5056320400500622</v>
      </c>
      <c r="Z92" s="4">
        <f t="shared" si="185"/>
        <v>4.3191361727654476</v>
      </c>
      <c r="AA92" s="4">
        <f t="shared" si="185"/>
        <v>4.1474654377880187</v>
      </c>
      <c r="AB92" s="4">
        <f t="shared" si="185"/>
        <v>3.9889196675900278</v>
      </c>
      <c r="AC92" s="134">
        <f t="shared" si="185"/>
        <v>3.8420490928495199</v>
      </c>
      <c r="AD92" s="134">
        <f t="shared" si="185"/>
        <v>3.7056098816263519</v>
      </c>
      <c r="AE92" s="134">
        <f t="shared" si="185"/>
        <v>3.5785288270377738</v>
      </c>
      <c r="AF92" s="134">
        <f t="shared" si="185"/>
        <v>3.4598750600672759</v>
      </c>
      <c r="AG92" s="134">
        <f t="shared" si="185"/>
        <v>3.3488372093023262</v>
      </c>
      <c r="AH92" s="28" t="s">
        <v>20</v>
      </c>
      <c r="AI92" s="4"/>
      <c r="AJ92" s="4"/>
      <c r="AK92" s="4"/>
      <c r="AL92" s="4"/>
      <c r="AM92" s="97">
        <f>53/60</f>
        <v>0.8833333333333333</v>
      </c>
      <c r="AN92" s="13" t="s">
        <v>20</v>
      </c>
      <c r="AO92" s="190">
        <f t="shared" si="122"/>
        <v>63.599999999999994</v>
      </c>
      <c r="AP92" s="190">
        <f t="shared" si="122"/>
        <v>47.286245353159849</v>
      </c>
      <c r="AQ92" s="190">
        <f t="shared" si="122"/>
        <v>37.633136094674562</v>
      </c>
      <c r="AR92" s="190">
        <f t="shared" si="122"/>
        <v>31.253071253071251</v>
      </c>
      <c r="AS92" s="190">
        <f t="shared" si="122"/>
        <v>26.72268907563025</v>
      </c>
      <c r="AT92" s="190">
        <f t="shared" si="122"/>
        <v>23.339449541284402</v>
      </c>
      <c r="AU92" s="190">
        <f t="shared" si="122"/>
        <v>20.716612377850165</v>
      </c>
      <c r="AV92" s="190">
        <f t="shared" si="122"/>
        <v>18.623718887262079</v>
      </c>
      <c r="AW92" s="4">
        <f t="shared" si="123"/>
        <v>16.914893617021278</v>
      </c>
      <c r="AX92" s="4">
        <f t="shared" si="124"/>
        <v>14.292134831460674</v>
      </c>
      <c r="AY92" s="4">
        <f t="shared" si="125"/>
        <v>12.373540856031127</v>
      </c>
      <c r="AZ92" s="4">
        <f t="shared" si="126"/>
        <v>10.90909090909091</v>
      </c>
      <c r="BA92" s="4">
        <f t="shared" si="127"/>
        <v>9.7546012269938664</v>
      </c>
      <c r="BB92" s="4">
        <f t="shared" si="128"/>
        <v>8.0506329113924053</v>
      </c>
      <c r="BC92" s="4">
        <f t="shared" si="129"/>
        <v>6.8534482758620694</v>
      </c>
      <c r="BD92" s="4">
        <f t="shared" si="130"/>
        <v>5.9662288930581617</v>
      </c>
      <c r="BE92" s="4">
        <f t="shared" si="131"/>
        <v>5.2823920265780728</v>
      </c>
      <c r="BF92" s="4">
        <f t="shared" si="132"/>
        <v>4.7391952309985097</v>
      </c>
      <c r="BG92" s="4">
        <f t="shared" si="133"/>
        <v>4.3561643835616435</v>
      </c>
      <c r="BH92" s="4">
        <f t="shared" si="134"/>
        <v>4.1595814257684758</v>
      </c>
      <c r="BI92" s="4">
        <f t="shared" si="135"/>
        <v>3.9799749687108883</v>
      </c>
      <c r="BJ92" s="4">
        <f t="shared" si="136"/>
        <v>3.8152369526094785</v>
      </c>
      <c r="BK92" s="4">
        <f t="shared" si="137"/>
        <v>3.6635944700460832</v>
      </c>
      <c r="BL92" s="4">
        <f t="shared" si="138"/>
        <v>3.5235457063711912</v>
      </c>
      <c r="BM92" s="134">
        <f t="shared" si="139"/>
        <v>3.3938100320170759</v>
      </c>
      <c r="BN92" s="134">
        <f t="shared" si="140"/>
        <v>3.2732887287699439</v>
      </c>
      <c r="BO92" s="134">
        <f t="shared" si="141"/>
        <v>3.1610337972167</v>
      </c>
      <c r="BP92" s="134">
        <f t="shared" si="142"/>
        <v>3.0562229697260936</v>
      </c>
      <c r="BQ92" s="134">
        <f t="shared" si="143"/>
        <v>2.9581395348837214</v>
      </c>
      <c r="BR92" s="28" t="s">
        <v>20</v>
      </c>
      <c r="BW92" s="97">
        <f>46/60</f>
        <v>0.76666666666666672</v>
      </c>
      <c r="BX92" s="13" t="s">
        <v>20</v>
      </c>
      <c r="BY92" s="190">
        <f t="shared" si="144"/>
        <v>55.2</v>
      </c>
      <c r="BZ92" s="190">
        <f t="shared" si="144"/>
        <v>41.040892193308551</v>
      </c>
      <c r="CA92" s="190">
        <f t="shared" si="144"/>
        <v>32.662721893491131</v>
      </c>
      <c r="CB92" s="190">
        <f t="shared" si="144"/>
        <v>27.125307125307124</v>
      </c>
      <c r="CC92" s="190">
        <f t="shared" si="144"/>
        <v>23.193277310924369</v>
      </c>
      <c r="CD92" s="190">
        <f t="shared" si="144"/>
        <v>20.256880733944953</v>
      </c>
      <c r="CE92" s="190">
        <f t="shared" si="144"/>
        <v>17.980456026058636</v>
      </c>
      <c r="CF92" s="190">
        <f t="shared" si="144"/>
        <v>16.163982430453881</v>
      </c>
      <c r="CG92" s="4">
        <f t="shared" si="145"/>
        <v>14.68085106382979</v>
      </c>
      <c r="CH92" s="4">
        <f t="shared" si="146"/>
        <v>12.404494382022474</v>
      </c>
      <c r="CI92" s="4">
        <f t="shared" si="147"/>
        <v>10.739299610894943</v>
      </c>
      <c r="CJ92" s="4">
        <f t="shared" si="148"/>
        <v>9.4682675814751303</v>
      </c>
      <c r="CK92" s="4">
        <f t="shared" si="149"/>
        <v>8.4662576687116591</v>
      </c>
      <c r="CL92" s="4">
        <f t="shared" si="150"/>
        <v>6.9873417721518996</v>
      </c>
      <c r="CM92" s="4">
        <f t="shared" si="151"/>
        <v>5.9482758620689671</v>
      </c>
      <c r="CN92" s="4">
        <f t="shared" si="152"/>
        <v>5.1782363977485932</v>
      </c>
      <c r="CO92" s="4">
        <f t="shared" si="153"/>
        <v>4.5847176079734222</v>
      </c>
      <c r="CP92" s="4">
        <f t="shared" si="154"/>
        <v>4.113263785394933</v>
      </c>
      <c r="CQ92" s="4">
        <f t="shared" si="155"/>
        <v>3.7808219178082187</v>
      </c>
      <c r="CR92" s="4">
        <f t="shared" si="156"/>
        <v>3.6102027468933948</v>
      </c>
      <c r="CS92" s="4">
        <f t="shared" si="157"/>
        <v>3.4543178973717148</v>
      </c>
      <c r="CT92" s="4">
        <f t="shared" si="158"/>
        <v>3.3113377324535103</v>
      </c>
      <c r="CU92" s="4">
        <f t="shared" si="159"/>
        <v>3.1797235023041477</v>
      </c>
      <c r="CV92" s="4">
        <f t="shared" si="160"/>
        <v>3.0581717451523547</v>
      </c>
      <c r="CW92" s="134">
        <f t="shared" si="161"/>
        <v>2.9455709711846323</v>
      </c>
      <c r="CX92" s="134">
        <f t="shared" si="162"/>
        <v>2.8409675759135364</v>
      </c>
      <c r="CY92" s="134">
        <f t="shared" si="163"/>
        <v>2.7435387673956266</v>
      </c>
      <c r="CZ92" s="134">
        <f t="shared" si="164"/>
        <v>2.6525708793849119</v>
      </c>
      <c r="DA92" s="134">
        <f t="shared" si="165"/>
        <v>2.567441860465117</v>
      </c>
      <c r="DB92" s="28" t="s">
        <v>20</v>
      </c>
    </row>
    <row r="93" spans="4:106" x14ac:dyDescent="0.2">
      <c r="D93" s="13" t="s">
        <v>21</v>
      </c>
      <c r="E93" s="3">
        <f t="shared" ref="E93:L93" si="186">MAX(E29*44/45,E64,E50,E49)</f>
        <v>52.8</v>
      </c>
      <c r="F93" s="3">
        <f t="shared" si="186"/>
        <v>39.256505576208177</v>
      </c>
      <c r="G93" s="3">
        <f t="shared" si="186"/>
        <v>31.242603550295861</v>
      </c>
      <c r="H93" s="3">
        <f t="shared" si="186"/>
        <v>25.945945945945951</v>
      </c>
      <c r="I93" s="3">
        <f t="shared" si="186"/>
        <v>22.184873949579831</v>
      </c>
      <c r="J93" s="3">
        <f t="shared" si="186"/>
        <v>19.376146788990823</v>
      </c>
      <c r="K93" s="3">
        <f t="shared" si="186"/>
        <v>17.198697068403909</v>
      </c>
      <c r="L93" s="3">
        <f t="shared" si="186"/>
        <v>15.461200585651538</v>
      </c>
      <c r="M93" s="3">
        <f t="shared" ref="M93:AG93" si="187">MAX(M29*44/45,M64,M50,M49)</f>
        <v>14.042553191489363</v>
      </c>
      <c r="N93" s="3">
        <f t="shared" si="187"/>
        <v>11.865168539325843</v>
      </c>
      <c r="O93" s="3">
        <f t="shared" si="187"/>
        <v>10.623742454728371</v>
      </c>
      <c r="P93" s="3">
        <f t="shared" si="187"/>
        <v>9.9341486359360314</v>
      </c>
      <c r="Q93" s="3">
        <f t="shared" si="187"/>
        <v>9.328621908127209</v>
      </c>
      <c r="R93" s="3">
        <f t="shared" si="187"/>
        <v>8.3149606299212611</v>
      </c>
      <c r="S93" s="3">
        <f t="shared" si="187"/>
        <v>7.5000000000000009</v>
      </c>
      <c r="T93" s="3">
        <f t="shared" si="187"/>
        <v>6.8305304010349293</v>
      </c>
      <c r="U93" s="3">
        <f t="shared" si="187"/>
        <v>6.2707838479809981</v>
      </c>
      <c r="V93" s="3">
        <f t="shared" si="187"/>
        <v>5.7958287596048299</v>
      </c>
      <c r="W93" s="3">
        <f t="shared" si="187"/>
        <v>5.3877551020408152</v>
      </c>
      <c r="X93" s="3">
        <f t="shared" si="187"/>
        <v>5.0333651096282175</v>
      </c>
      <c r="Y93" s="3">
        <f t="shared" si="187"/>
        <v>4.7227191413237923</v>
      </c>
      <c r="Z93" s="3">
        <f t="shared" si="187"/>
        <v>4.4481887110362264</v>
      </c>
      <c r="AA93" s="3">
        <f t="shared" si="187"/>
        <v>4.2038216560509563</v>
      </c>
      <c r="AB93" s="3">
        <f t="shared" si="187"/>
        <v>3.9849056603773585</v>
      </c>
      <c r="AC93" s="3">
        <f t="shared" si="187"/>
        <v>3.7876614060258254</v>
      </c>
      <c r="AD93" s="3">
        <f t="shared" si="187"/>
        <v>3.6090225563909781</v>
      </c>
      <c r="AE93" s="3">
        <f t="shared" si="187"/>
        <v>3.4464751958224547</v>
      </c>
      <c r="AF93" s="3">
        <f t="shared" si="187"/>
        <v>3.2979387882573397</v>
      </c>
      <c r="AG93" s="3">
        <f t="shared" si="187"/>
        <v>3.1616766467065869</v>
      </c>
      <c r="AH93" s="28" t="s">
        <v>21</v>
      </c>
      <c r="AI93" s="4"/>
      <c r="AJ93" s="4"/>
      <c r="AK93" s="4"/>
      <c r="AL93" s="4"/>
      <c r="AM93" s="97">
        <f>37/44</f>
        <v>0.84090909090909094</v>
      </c>
      <c r="AN93" s="13" t="s">
        <v>21</v>
      </c>
      <c r="AO93" s="190">
        <f t="shared" si="122"/>
        <v>44.4</v>
      </c>
      <c r="AP93" s="190">
        <f t="shared" si="122"/>
        <v>33.011152416356879</v>
      </c>
      <c r="AQ93" s="190">
        <f t="shared" si="122"/>
        <v>26.272189349112431</v>
      </c>
      <c r="AR93" s="190">
        <f t="shared" si="122"/>
        <v>21.818181818181824</v>
      </c>
      <c r="AS93" s="190">
        <f t="shared" si="122"/>
        <v>18.655462184873951</v>
      </c>
      <c r="AT93" s="190">
        <f t="shared" si="122"/>
        <v>16.293577981651374</v>
      </c>
      <c r="AU93" s="190">
        <f t="shared" si="122"/>
        <v>14.462540716612379</v>
      </c>
      <c r="AV93" s="190">
        <f t="shared" si="122"/>
        <v>13.00146412884334</v>
      </c>
      <c r="AW93" s="4">
        <f t="shared" si="123"/>
        <v>11.808510638297873</v>
      </c>
      <c r="AX93" s="4">
        <f t="shared" si="124"/>
        <v>9.9775280898876417</v>
      </c>
      <c r="AY93" s="4">
        <f t="shared" si="125"/>
        <v>8.9336016096579485</v>
      </c>
      <c r="AZ93" s="4">
        <f t="shared" si="126"/>
        <v>8.353715898400754</v>
      </c>
      <c r="BA93" s="4">
        <f t="shared" si="127"/>
        <v>7.8445229681978805</v>
      </c>
      <c r="BB93" s="4">
        <f t="shared" si="128"/>
        <v>6.9921259842519694</v>
      </c>
      <c r="BC93" s="4">
        <f t="shared" si="129"/>
        <v>6.3068181818181825</v>
      </c>
      <c r="BD93" s="4">
        <f t="shared" si="130"/>
        <v>5.7438551099611903</v>
      </c>
      <c r="BE93" s="4">
        <f t="shared" si="131"/>
        <v>5.2731591448931123</v>
      </c>
      <c r="BF93" s="4">
        <f t="shared" si="132"/>
        <v>4.8737650933040619</v>
      </c>
      <c r="BG93" s="4">
        <f t="shared" si="133"/>
        <v>4.5306122448979584</v>
      </c>
      <c r="BH93" s="4">
        <f t="shared" si="134"/>
        <v>4.2326024785510015</v>
      </c>
      <c r="BI93" s="4">
        <f t="shared" si="135"/>
        <v>3.9713774597495526</v>
      </c>
      <c r="BJ93" s="4">
        <f t="shared" si="136"/>
        <v>3.7405223251895543</v>
      </c>
      <c r="BK93" s="4">
        <f t="shared" si="137"/>
        <v>3.5350318471337587</v>
      </c>
      <c r="BL93" s="4">
        <f t="shared" si="138"/>
        <v>3.3509433962264152</v>
      </c>
      <c r="BM93" s="134">
        <f t="shared" si="139"/>
        <v>3.185078909612626</v>
      </c>
      <c r="BN93" s="134">
        <f t="shared" si="140"/>
        <v>3.0348598769651409</v>
      </c>
      <c r="BO93" s="134">
        <f t="shared" si="141"/>
        <v>2.8981723237597916</v>
      </c>
      <c r="BP93" s="134">
        <f t="shared" si="142"/>
        <v>2.7732667083073084</v>
      </c>
      <c r="BQ93" s="134">
        <f t="shared" si="143"/>
        <v>2.658682634730539</v>
      </c>
      <c r="BR93" s="28" t="s">
        <v>21</v>
      </c>
      <c r="BW93" s="97">
        <f>31/44</f>
        <v>0.70454545454545459</v>
      </c>
      <c r="BX93" s="13" t="s">
        <v>21</v>
      </c>
      <c r="BY93" s="190">
        <f t="shared" si="144"/>
        <v>37.200000000000003</v>
      </c>
      <c r="BZ93" s="190">
        <f t="shared" si="144"/>
        <v>27.657992565055764</v>
      </c>
      <c r="CA93" s="190">
        <f t="shared" si="144"/>
        <v>22.011834319526631</v>
      </c>
      <c r="CB93" s="190">
        <f t="shared" si="144"/>
        <v>18.280098280098283</v>
      </c>
      <c r="CC93" s="190">
        <f t="shared" si="144"/>
        <v>15.630252100840337</v>
      </c>
      <c r="CD93" s="190">
        <f t="shared" si="144"/>
        <v>13.651376146788991</v>
      </c>
      <c r="CE93" s="190">
        <f t="shared" si="144"/>
        <v>12.11726384364821</v>
      </c>
      <c r="CF93" s="190">
        <f t="shared" si="144"/>
        <v>10.893118594436311</v>
      </c>
      <c r="CG93" s="4">
        <f t="shared" si="145"/>
        <v>9.8936170212765973</v>
      </c>
      <c r="CH93" s="4">
        <f t="shared" si="146"/>
        <v>8.3595505617977537</v>
      </c>
      <c r="CI93" s="4">
        <f t="shared" si="147"/>
        <v>7.4849094567404437</v>
      </c>
      <c r="CJ93" s="4">
        <f t="shared" si="148"/>
        <v>6.9990592662276585</v>
      </c>
      <c r="CK93" s="4">
        <f t="shared" si="149"/>
        <v>6.5724381625441701</v>
      </c>
      <c r="CL93" s="4">
        <f t="shared" si="150"/>
        <v>5.8582677165354342</v>
      </c>
      <c r="CM93" s="4">
        <f t="shared" si="151"/>
        <v>5.2840909090909101</v>
      </c>
      <c r="CN93" s="4">
        <f t="shared" si="152"/>
        <v>4.8124191461837</v>
      </c>
      <c r="CO93" s="4">
        <f t="shared" si="153"/>
        <v>4.418052256532067</v>
      </c>
      <c r="CP93" s="4">
        <f t="shared" si="154"/>
        <v>4.0834248079034028</v>
      </c>
      <c r="CQ93" s="4">
        <f t="shared" si="155"/>
        <v>3.7959183673469381</v>
      </c>
      <c r="CR93" s="4">
        <f t="shared" si="156"/>
        <v>3.5462345090562444</v>
      </c>
      <c r="CS93" s="4">
        <f t="shared" si="157"/>
        <v>3.3273703041144902</v>
      </c>
      <c r="CT93" s="4">
        <f t="shared" si="158"/>
        <v>3.1339511373209779</v>
      </c>
      <c r="CU93" s="4">
        <f t="shared" si="159"/>
        <v>2.9617834394904468</v>
      </c>
      <c r="CV93" s="4">
        <f t="shared" si="160"/>
        <v>2.807547169811321</v>
      </c>
      <c r="CW93" s="134">
        <f t="shared" si="161"/>
        <v>2.6685796269727406</v>
      </c>
      <c r="CX93" s="134">
        <f t="shared" si="162"/>
        <v>2.5427204374572803</v>
      </c>
      <c r="CY93" s="134">
        <f t="shared" si="163"/>
        <v>2.4281984334203659</v>
      </c>
      <c r="CZ93" s="134">
        <f t="shared" si="164"/>
        <v>2.323547782635853</v>
      </c>
      <c r="DA93" s="134">
        <f t="shared" si="165"/>
        <v>2.227544910179641</v>
      </c>
      <c r="DB93" s="28" t="s">
        <v>21</v>
      </c>
    </row>
    <row r="94" spans="4:106" x14ac:dyDescent="0.2">
      <c r="D94" s="13" t="s">
        <v>25</v>
      </c>
      <c r="E94" s="190">
        <f t="shared" ref="E94:L94" si="188">MAX(E65,E28,E29)</f>
        <v>54</v>
      </c>
      <c r="F94" s="190">
        <f t="shared" si="188"/>
        <v>40.14869888475836</v>
      </c>
      <c r="G94" s="190">
        <f t="shared" si="188"/>
        <v>31.952662721893493</v>
      </c>
      <c r="H94" s="190">
        <f t="shared" si="188"/>
        <v>26.535626535626538</v>
      </c>
      <c r="I94" s="190">
        <f t="shared" si="188"/>
        <v>22.689075630252098</v>
      </c>
      <c r="J94" s="190">
        <f t="shared" si="188"/>
        <v>19.816513761467888</v>
      </c>
      <c r="K94" s="190">
        <f t="shared" si="188"/>
        <v>17.589576547231271</v>
      </c>
      <c r="L94" s="190">
        <f t="shared" si="188"/>
        <v>15.812591508052709</v>
      </c>
      <c r="M94" s="4">
        <f t="shared" ref="M94:AG94" si="189">MAX(M65,M28,M29)</f>
        <v>14.361702127659575</v>
      </c>
      <c r="N94" s="4">
        <f t="shared" si="189"/>
        <v>12.134831460674157</v>
      </c>
      <c r="O94" s="4">
        <f t="shared" si="189"/>
        <v>10.865191146881289</v>
      </c>
      <c r="P94" s="4">
        <f t="shared" si="189"/>
        <v>10.159924741298214</v>
      </c>
      <c r="Q94" s="4">
        <f t="shared" si="189"/>
        <v>9.5406360424028271</v>
      </c>
      <c r="R94" s="4">
        <f t="shared" si="189"/>
        <v>8.5039370078740166</v>
      </c>
      <c r="S94" s="4">
        <f t="shared" si="189"/>
        <v>7.6704545454545459</v>
      </c>
      <c r="T94" s="4">
        <f t="shared" si="189"/>
        <v>6.9857697283311779</v>
      </c>
      <c r="U94" s="4">
        <f t="shared" si="189"/>
        <v>6.4133016627078385</v>
      </c>
      <c r="V94" s="4">
        <f t="shared" si="189"/>
        <v>5.9275521405049396</v>
      </c>
      <c r="W94" s="4">
        <f t="shared" si="189"/>
        <v>5.5102040816326525</v>
      </c>
      <c r="X94" s="4">
        <f t="shared" si="189"/>
        <v>5.1477597712106764</v>
      </c>
      <c r="Y94" s="4">
        <f t="shared" si="189"/>
        <v>4.8300536672629697</v>
      </c>
      <c r="Z94" s="4">
        <f t="shared" si="189"/>
        <v>4.5492839090143224</v>
      </c>
      <c r="AA94" s="4">
        <f t="shared" si="189"/>
        <v>4.2993630573248414</v>
      </c>
      <c r="AB94" s="4">
        <f t="shared" si="189"/>
        <v>4.0754716981132075</v>
      </c>
      <c r="AC94" s="134">
        <f t="shared" si="189"/>
        <v>3.8737446197991394</v>
      </c>
      <c r="AD94" s="134">
        <f t="shared" si="189"/>
        <v>3.6910457963089547</v>
      </c>
      <c r="AE94" s="134">
        <f t="shared" si="189"/>
        <v>3.524804177545692</v>
      </c>
      <c r="AF94" s="134">
        <f t="shared" si="189"/>
        <v>3.3728919425359156</v>
      </c>
      <c r="AG94" s="134">
        <f t="shared" si="189"/>
        <v>3.2335329341317367</v>
      </c>
      <c r="AH94" s="28" t="s">
        <v>25</v>
      </c>
      <c r="AI94" s="4"/>
      <c r="AJ94" s="4"/>
      <c r="AK94" s="4"/>
      <c r="AL94" s="4"/>
      <c r="AM94" s="97">
        <f>39/45</f>
        <v>0.8666666666666667</v>
      </c>
      <c r="AN94" s="13" t="s">
        <v>25</v>
      </c>
      <c r="AO94" s="190">
        <f t="shared" si="122"/>
        <v>46.800000000000004</v>
      </c>
      <c r="AP94" s="190">
        <f t="shared" si="122"/>
        <v>34.795539033457246</v>
      </c>
      <c r="AQ94" s="190">
        <f t="shared" si="122"/>
        <v>27.692307692307693</v>
      </c>
      <c r="AR94" s="190">
        <f t="shared" si="122"/>
        <v>22.997542997543</v>
      </c>
      <c r="AS94" s="190">
        <f t="shared" si="122"/>
        <v>19.663865546218485</v>
      </c>
      <c r="AT94" s="190">
        <f t="shared" si="122"/>
        <v>17.174311926605505</v>
      </c>
      <c r="AU94" s="190">
        <f t="shared" si="122"/>
        <v>15.244299674267102</v>
      </c>
      <c r="AV94" s="190">
        <f t="shared" si="122"/>
        <v>13.704245973645682</v>
      </c>
      <c r="AW94" s="4">
        <f t="shared" si="123"/>
        <v>12.446808510638299</v>
      </c>
      <c r="AX94" s="4">
        <f t="shared" si="124"/>
        <v>10.516853932584269</v>
      </c>
      <c r="AY94" s="4">
        <f t="shared" si="125"/>
        <v>9.4164989939637831</v>
      </c>
      <c r="AZ94" s="4">
        <f t="shared" si="126"/>
        <v>8.8052681091251195</v>
      </c>
      <c r="BA94" s="4">
        <f t="shared" si="127"/>
        <v>8.2685512367491167</v>
      </c>
      <c r="BB94" s="4">
        <f t="shared" si="128"/>
        <v>7.3700787401574814</v>
      </c>
      <c r="BC94" s="4">
        <f t="shared" si="129"/>
        <v>6.6477272727272734</v>
      </c>
      <c r="BD94" s="4">
        <f t="shared" si="130"/>
        <v>6.0543337645536877</v>
      </c>
      <c r="BE94" s="4">
        <f t="shared" si="131"/>
        <v>5.5581947743467932</v>
      </c>
      <c r="BF94" s="4">
        <f t="shared" si="132"/>
        <v>5.1372118551042814</v>
      </c>
      <c r="BG94" s="4">
        <f t="shared" si="133"/>
        <v>4.7755102040816322</v>
      </c>
      <c r="BH94" s="4">
        <f t="shared" si="134"/>
        <v>4.4613918017159193</v>
      </c>
      <c r="BI94" s="4">
        <f t="shared" si="135"/>
        <v>4.1860465116279073</v>
      </c>
      <c r="BJ94" s="4">
        <f t="shared" si="136"/>
        <v>3.9427127211457464</v>
      </c>
      <c r="BK94" s="4">
        <f t="shared" si="137"/>
        <v>3.7261146496815294</v>
      </c>
      <c r="BL94" s="4">
        <f t="shared" si="138"/>
        <v>3.5320754716981133</v>
      </c>
      <c r="BM94" s="134">
        <f t="shared" si="139"/>
        <v>3.3572453371592541</v>
      </c>
      <c r="BN94" s="134">
        <f t="shared" si="140"/>
        <v>3.198906356801094</v>
      </c>
      <c r="BO94" s="134">
        <f t="shared" si="141"/>
        <v>3.0548302872062667</v>
      </c>
      <c r="BP94" s="134">
        <f t="shared" si="142"/>
        <v>2.9231730168644603</v>
      </c>
      <c r="BQ94" s="134">
        <f t="shared" si="143"/>
        <v>2.8023952095808387</v>
      </c>
      <c r="BR94" s="28" t="s">
        <v>25</v>
      </c>
      <c r="BW94" s="97">
        <f>34/45</f>
        <v>0.75555555555555554</v>
      </c>
      <c r="BX94" s="13" t="s">
        <v>25</v>
      </c>
      <c r="BY94" s="190">
        <f t="shared" si="144"/>
        <v>40.799999999999997</v>
      </c>
      <c r="BZ94" s="190">
        <f t="shared" si="144"/>
        <v>30.334572490706314</v>
      </c>
      <c r="CA94" s="190">
        <f t="shared" si="144"/>
        <v>24.142011834319526</v>
      </c>
      <c r="CB94" s="190">
        <f t="shared" si="144"/>
        <v>20.04914004914005</v>
      </c>
      <c r="CC94" s="190">
        <f t="shared" si="144"/>
        <v>17.142857142857139</v>
      </c>
      <c r="CD94" s="190">
        <f t="shared" si="144"/>
        <v>14.972477064220183</v>
      </c>
      <c r="CE94" s="190">
        <f t="shared" si="144"/>
        <v>13.289902280130294</v>
      </c>
      <c r="CF94" s="190">
        <f t="shared" si="144"/>
        <v>11.947291361639824</v>
      </c>
      <c r="CG94" s="4">
        <f t="shared" si="145"/>
        <v>10.851063829787234</v>
      </c>
      <c r="CH94" s="4">
        <f t="shared" si="146"/>
        <v>9.1685393258426959</v>
      </c>
      <c r="CI94" s="4">
        <f t="shared" si="147"/>
        <v>8.2092555331991957</v>
      </c>
      <c r="CJ94" s="4">
        <f t="shared" si="148"/>
        <v>7.6763875823142058</v>
      </c>
      <c r="CK94" s="4">
        <f t="shared" si="149"/>
        <v>7.2084805653710244</v>
      </c>
      <c r="CL94" s="4">
        <f t="shared" si="150"/>
        <v>6.4251968503937009</v>
      </c>
      <c r="CM94" s="4">
        <f t="shared" si="151"/>
        <v>5.7954545454545459</v>
      </c>
      <c r="CN94" s="4">
        <f t="shared" si="152"/>
        <v>5.2781371280724452</v>
      </c>
      <c r="CO94" s="4">
        <f t="shared" si="153"/>
        <v>4.8456057007125892</v>
      </c>
      <c r="CP94" s="4">
        <f t="shared" si="154"/>
        <v>4.4785949506037319</v>
      </c>
      <c r="CQ94" s="4">
        <f t="shared" si="155"/>
        <v>4.1632653061224483</v>
      </c>
      <c r="CR94" s="4">
        <f t="shared" si="156"/>
        <v>3.889418493803622</v>
      </c>
      <c r="CS94" s="4">
        <f t="shared" si="157"/>
        <v>3.6493738819320214</v>
      </c>
      <c r="CT94" s="4">
        <f t="shared" si="158"/>
        <v>3.4372367312552656</v>
      </c>
      <c r="CU94" s="4">
        <f t="shared" si="159"/>
        <v>3.2484076433121021</v>
      </c>
      <c r="CV94" s="4">
        <f t="shared" si="160"/>
        <v>3.0792452830188677</v>
      </c>
      <c r="CW94" s="134">
        <f t="shared" si="161"/>
        <v>2.9268292682926829</v>
      </c>
      <c r="CX94" s="134">
        <f t="shared" si="162"/>
        <v>2.7887901572112099</v>
      </c>
      <c r="CY94" s="134">
        <f t="shared" si="163"/>
        <v>2.6631853785900783</v>
      </c>
      <c r="CZ94" s="134">
        <f t="shared" si="164"/>
        <v>2.5484072454715805</v>
      </c>
      <c r="DA94" s="134">
        <f t="shared" si="165"/>
        <v>2.44311377245509</v>
      </c>
      <c r="DB94" s="28" t="s">
        <v>25</v>
      </c>
    </row>
    <row r="95" spans="4:106" x14ac:dyDescent="0.2">
      <c r="D95" s="13" t="s">
        <v>26</v>
      </c>
      <c r="E95" s="190">
        <f t="shared" ref="E95:L95" si="190">MAX(E66,E30,E31)</f>
        <v>39.6</v>
      </c>
      <c r="F95" s="190">
        <f t="shared" si="190"/>
        <v>29.442379182156134</v>
      </c>
      <c r="G95" s="190">
        <f t="shared" si="190"/>
        <v>23.431952662721894</v>
      </c>
      <c r="H95" s="190">
        <f t="shared" si="190"/>
        <v>19.45945945945946</v>
      </c>
      <c r="I95" s="190">
        <f t="shared" si="190"/>
        <v>16.638655462184872</v>
      </c>
      <c r="J95" s="190">
        <f t="shared" si="190"/>
        <v>14.532110091743119</v>
      </c>
      <c r="K95" s="190">
        <f t="shared" si="190"/>
        <v>12.899022801302932</v>
      </c>
      <c r="L95" s="190">
        <f t="shared" si="190"/>
        <v>11.595900439238653</v>
      </c>
      <c r="M95" s="4">
        <f t="shared" ref="M95:AG95" si="191">MAX(M66,M30,M31)</f>
        <v>10.531914893617021</v>
      </c>
      <c r="N95" s="4">
        <f t="shared" si="191"/>
        <v>8.8988764044943824</v>
      </c>
      <c r="O95" s="4">
        <f t="shared" si="191"/>
        <v>8.0597014925373127</v>
      </c>
      <c r="P95" s="4">
        <f t="shared" si="191"/>
        <v>7.6992871030460144</v>
      </c>
      <c r="Q95" s="4">
        <f t="shared" si="191"/>
        <v>7.3697270471464016</v>
      </c>
      <c r="R95" s="4">
        <f t="shared" si="191"/>
        <v>6.7885714285714291</v>
      </c>
      <c r="S95" s="4">
        <f t="shared" si="191"/>
        <v>6.2923728813559325</v>
      </c>
      <c r="T95" s="4">
        <f t="shared" si="191"/>
        <v>5.8637709772951627</v>
      </c>
      <c r="U95" s="4">
        <f t="shared" si="191"/>
        <v>5.4898336414048066</v>
      </c>
      <c r="V95" s="4">
        <f t="shared" si="191"/>
        <v>5.1607298001737618</v>
      </c>
      <c r="W95" s="4">
        <f t="shared" si="191"/>
        <v>4.8688524590163933</v>
      </c>
      <c r="X95" s="4">
        <f t="shared" si="191"/>
        <v>4.6082234290147399</v>
      </c>
      <c r="Y95" s="4">
        <f t="shared" si="191"/>
        <v>4.3740795287187044</v>
      </c>
      <c r="Z95" s="4">
        <f t="shared" si="191"/>
        <v>4.1625788367203924</v>
      </c>
      <c r="AA95" s="4">
        <f t="shared" si="191"/>
        <v>3.9705882352941182</v>
      </c>
      <c r="AB95" s="4">
        <f t="shared" si="191"/>
        <v>3.7955271565495208</v>
      </c>
      <c r="AC95" s="134">
        <f t="shared" si="191"/>
        <v>3.6352509179926562</v>
      </c>
      <c r="AD95" s="134">
        <f t="shared" si="191"/>
        <v>3.4879624192601297</v>
      </c>
      <c r="AE95" s="134">
        <f t="shared" si="191"/>
        <v>3.3521444695259595</v>
      </c>
      <c r="AF95" s="134">
        <f t="shared" si="191"/>
        <v>3.2265073329712117</v>
      </c>
      <c r="AG95" s="134">
        <f t="shared" si="191"/>
        <v>3.1099476439790577</v>
      </c>
      <c r="AH95" s="28" t="s">
        <v>26</v>
      </c>
      <c r="AI95" s="4"/>
      <c r="AJ95" s="4"/>
      <c r="AK95" s="4"/>
      <c r="AL95" s="4"/>
      <c r="AM95" s="97">
        <f>28/33</f>
        <v>0.84848484848484851</v>
      </c>
      <c r="AN95" s="13" t="s">
        <v>26</v>
      </c>
      <c r="AO95" s="190">
        <f t="shared" si="122"/>
        <v>33.6</v>
      </c>
      <c r="AP95" s="190">
        <f t="shared" si="122"/>
        <v>24.981412639405207</v>
      </c>
      <c r="AQ95" s="190">
        <f t="shared" si="122"/>
        <v>19.88165680473373</v>
      </c>
      <c r="AR95" s="190">
        <f t="shared" si="122"/>
        <v>16.511056511056513</v>
      </c>
      <c r="AS95" s="190">
        <f t="shared" si="122"/>
        <v>14.117647058823527</v>
      </c>
      <c r="AT95" s="190">
        <f t="shared" si="122"/>
        <v>12.330275229357799</v>
      </c>
      <c r="AU95" s="190">
        <f t="shared" si="122"/>
        <v>10.944625407166125</v>
      </c>
      <c r="AV95" s="190">
        <f t="shared" si="122"/>
        <v>9.8389458272327968</v>
      </c>
      <c r="AW95" s="4">
        <f t="shared" si="123"/>
        <v>8.9361702127659566</v>
      </c>
      <c r="AX95" s="4">
        <f t="shared" si="124"/>
        <v>7.5505617977528097</v>
      </c>
      <c r="AY95" s="4">
        <f t="shared" si="125"/>
        <v>6.8385345997286295</v>
      </c>
      <c r="AZ95" s="4">
        <f t="shared" si="126"/>
        <v>6.532728451069346</v>
      </c>
      <c r="BA95" s="4">
        <f t="shared" si="127"/>
        <v>6.2531017369727042</v>
      </c>
      <c r="BB95" s="4">
        <f t="shared" si="128"/>
        <v>5.7600000000000007</v>
      </c>
      <c r="BC95" s="4">
        <f t="shared" si="129"/>
        <v>5.3389830508474585</v>
      </c>
      <c r="BD95" s="4">
        <f t="shared" si="130"/>
        <v>4.9753208292201379</v>
      </c>
      <c r="BE95" s="4">
        <f t="shared" si="131"/>
        <v>4.6580406654343811</v>
      </c>
      <c r="BF95" s="4">
        <f t="shared" si="132"/>
        <v>4.378801042571677</v>
      </c>
      <c r="BG95" s="4">
        <f t="shared" si="133"/>
        <v>4.1311475409836067</v>
      </c>
      <c r="BH95" s="4">
        <f t="shared" si="134"/>
        <v>3.9100077579519006</v>
      </c>
      <c r="BI95" s="4">
        <f t="shared" si="135"/>
        <v>3.7113402061855676</v>
      </c>
      <c r="BJ95" s="4">
        <f t="shared" si="136"/>
        <v>3.5318850735809391</v>
      </c>
      <c r="BK95" s="4">
        <f t="shared" si="137"/>
        <v>3.3689839572192519</v>
      </c>
      <c r="BL95" s="4">
        <f t="shared" si="138"/>
        <v>3.220447284345048</v>
      </c>
      <c r="BM95" s="134">
        <f t="shared" si="139"/>
        <v>3.0844553243574055</v>
      </c>
      <c r="BN95" s="134">
        <f t="shared" si="140"/>
        <v>2.959483264826777</v>
      </c>
      <c r="BO95" s="134">
        <f t="shared" si="141"/>
        <v>2.8442437923250568</v>
      </c>
      <c r="BP95" s="134">
        <f t="shared" si="142"/>
        <v>2.7376425855513311</v>
      </c>
      <c r="BQ95" s="134">
        <f t="shared" si="143"/>
        <v>2.6387434554973823</v>
      </c>
      <c r="BR95" s="28" t="s">
        <v>26</v>
      </c>
      <c r="BW95" s="97">
        <f>24/33</f>
        <v>0.72727272727272729</v>
      </c>
      <c r="BX95" s="13" t="s">
        <v>26</v>
      </c>
      <c r="BY95" s="190">
        <f t="shared" si="144"/>
        <v>28.8</v>
      </c>
      <c r="BZ95" s="190">
        <f t="shared" si="144"/>
        <v>21.412639405204462</v>
      </c>
      <c r="CA95" s="190">
        <f t="shared" si="144"/>
        <v>17.041420118343197</v>
      </c>
      <c r="CB95" s="190">
        <f t="shared" si="144"/>
        <v>14.152334152334152</v>
      </c>
      <c r="CC95" s="190">
        <f t="shared" si="144"/>
        <v>12.100840336134452</v>
      </c>
      <c r="CD95" s="190">
        <f t="shared" si="144"/>
        <v>10.568807339449542</v>
      </c>
      <c r="CE95" s="190">
        <f t="shared" si="144"/>
        <v>9.3811074918566781</v>
      </c>
      <c r="CF95" s="190">
        <f t="shared" si="144"/>
        <v>8.4333821376281115</v>
      </c>
      <c r="CG95" s="4">
        <f t="shared" si="145"/>
        <v>7.6595744680851059</v>
      </c>
      <c r="CH95" s="4">
        <f t="shared" si="146"/>
        <v>6.4719101123595513</v>
      </c>
      <c r="CI95" s="4">
        <f t="shared" si="147"/>
        <v>5.8616010854816825</v>
      </c>
      <c r="CJ95" s="4">
        <f t="shared" si="148"/>
        <v>5.5994815294880107</v>
      </c>
      <c r="CK95" s="4">
        <f t="shared" si="149"/>
        <v>5.3598014888337469</v>
      </c>
      <c r="CL95" s="4">
        <f t="shared" si="150"/>
        <v>4.9371428571428577</v>
      </c>
      <c r="CM95" s="4">
        <f t="shared" si="151"/>
        <v>4.5762711864406782</v>
      </c>
      <c r="CN95" s="4">
        <f t="shared" si="152"/>
        <v>4.2645607107601187</v>
      </c>
      <c r="CO95" s="4">
        <f t="shared" si="153"/>
        <v>3.9926062846580415</v>
      </c>
      <c r="CP95" s="4">
        <f t="shared" si="154"/>
        <v>3.7532580364900086</v>
      </c>
      <c r="CQ95" s="4">
        <f t="shared" si="155"/>
        <v>3.540983606557377</v>
      </c>
      <c r="CR95" s="4">
        <f t="shared" si="156"/>
        <v>3.3514352211016289</v>
      </c>
      <c r="CS95" s="4">
        <f t="shared" si="157"/>
        <v>3.1811487481590577</v>
      </c>
      <c r="CT95" s="4">
        <f t="shared" si="158"/>
        <v>3.0273300630693765</v>
      </c>
      <c r="CU95" s="4">
        <f t="shared" si="159"/>
        <v>2.8877005347593587</v>
      </c>
      <c r="CV95" s="4">
        <f t="shared" si="160"/>
        <v>2.7603833865814695</v>
      </c>
      <c r="CW95" s="134">
        <f t="shared" si="161"/>
        <v>2.6438188494492048</v>
      </c>
      <c r="CX95" s="134">
        <f t="shared" si="162"/>
        <v>2.5366999412800944</v>
      </c>
      <c r="CY95" s="134">
        <f t="shared" si="163"/>
        <v>2.4379232505643342</v>
      </c>
      <c r="CZ95" s="134">
        <f t="shared" si="164"/>
        <v>2.3465507876154268</v>
      </c>
      <c r="DA95" s="134">
        <f t="shared" si="165"/>
        <v>2.261780104712042</v>
      </c>
      <c r="DB95" s="28" t="s">
        <v>26</v>
      </c>
    </row>
    <row r="96" spans="4:106" x14ac:dyDescent="0.2">
      <c r="D96" s="13" t="s">
        <v>27</v>
      </c>
      <c r="E96" s="190">
        <f t="shared" ref="E96:L96" si="192">MAX(E33,E32,E67)</f>
        <v>33.6</v>
      </c>
      <c r="F96" s="190">
        <f t="shared" si="192"/>
        <v>24.981412639405203</v>
      </c>
      <c r="G96" s="190">
        <f t="shared" si="192"/>
        <v>19.88165680473373</v>
      </c>
      <c r="H96" s="190">
        <f t="shared" si="192"/>
        <v>16.511056511056513</v>
      </c>
      <c r="I96" s="190">
        <f t="shared" si="192"/>
        <v>14.117647058823529</v>
      </c>
      <c r="J96" s="190">
        <f t="shared" si="192"/>
        <v>12.330275229357797</v>
      </c>
      <c r="K96" s="190">
        <f t="shared" si="192"/>
        <v>10.944625407166125</v>
      </c>
      <c r="L96" s="190">
        <f t="shared" si="192"/>
        <v>9.8389458272327968</v>
      </c>
      <c r="M96" s="4">
        <f t="shared" ref="M96:AG96" si="193">MAX(M33,M32,M67)</f>
        <v>8.9361702127659584</v>
      </c>
      <c r="N96" s="4">
        <f t="shared" si="193"/>
        <v>7.5505617977528088</v>
      </c>
      <c r="O96" s="4">
        <f t="shared" si="193"/>
        <v>6.8781985670419656</v>
      </c>
      <c r="P96" s="4">
        <f t="shared" si="193"/>
        <v>6.6435986159169547</v>
      </c>
      <c r="Q96" s="4">
        <f t="shared" si="193"/>
        <v>6.4244741873804969</v>
      </c>
      <c r="R96" s="4">
        <f t="shared" si="193"/>
        <v>6.0269058295964131</v>
      </c>
      <c r="S96" s="4">
        <f t="shared" si="193"/>
        <v>5.6756756756756754</v>
      </c>
      <c r="T96" s="4">
        <f t="shared" si="193"/>
        <v>5.3631284916201123</v>
      </c>
      <c r="U96" s="4">
        <f t="shared" si="193"/>
        <v>5.0832072617246604</v>
      </c>
      <c r="V96" s="4">
        <f t="shared" si="193"/>
        <v>4.831056793673616</v>
      </c>
      <c r="W96" s="4">
        <f t="shared" si="193"/>
        <v>4.602739726027397</v>
      </c>
      <c r="X96" s="4">
        <f t="shared" si="193"/>
        <v>4.3950294310006539</v>
      </c>
      <c r="Y96" s="4">
        <f t="shared" si="193"/>
        <v>4.2052565707133915</v>
      </c>
      <c r="Z96" s="4">
        <f t="shared" si="193"/>
        <v>4.0311937612477511</v>
      </c>
      <c r="AA96" s="4">
        <f t="shared" si="193"/>
        <v>3.8709677419354844</v>
      </c>
      <c r="AB96" s="4">
        <f t="shared" si="193"/>
        <v>3.7229916897506925</v>
      </c>
      <c r="AC96" s="134">
        <f t="shared" si="193"/>
        <v>3.5859124866595522</v>
      </c>
      <c r="AD96" s="134">
        <f t="shared" si="193"/>
        <v>3.4585692228512617</v>
      </c>
      <c r="AE96" s="134">
        <f t="shared" si="193"/>
        <v>3.3399602385685885</v>
      </c>
      <c r="AF96" s="134">
        <f t="shared" si="193"/>
        <v>3.2292167227294573</v>
      </c>
      <c r="AG96" s="134">
        <f t="shared" si="193"/>
        <v>3.1255813953488376</v>
      </c>
      <c r="AH96" s="28" t="s">
        <v>27</v>
      </c>
      <c r="AI96" s="4"/>
      <c r="AJ96" s="4"/>
      <c r="AK96" s="4"/>
      <c r="AL96" s="4"/>
      <c r="AM96" s="97">
        <f>24/28</f>
        <v>0.8571428571428571</v>
      </c>
      <c r="AN96" s="13" t="s">
        <v>27</v>
      </c>
      <c r="AO96" s="190">
        <f t="shared" si="122"/>
        <v>28.8</v>
      </c>
      <c r="AP96" s="190">
        <f t="shared" si="122"/>
        <v>21.412639405204459</v>
      </c>
      <c r="AQ96" s="190">
        <f t="shared" si="122"/>
        <v>17.041420118343197</v>
      </c>
      <c r="AR96" s="190">
        <f t="shared" si="122"/>
        <v>14.152334152334152</v>
      </c>
      <c r="AS96" s="190">
        <f t="shared" si="122"/>
        <v>12.100840336134453</v>
      </c>
      <c r="AT96" s="190">
        <f t="shared" si="122"/>
        <v>10.56880733944954</v>
      </c>
      <c r="AU96" s="190">
        <f t="shared" si="122"/>
        <v>9.3811074918566781</v>
      </c>
      <c r="AV96" s="190">
        <f t="shared" si="122"/>
        <v>8.4333821376281115</v>
      </c>
      <c r="AW96" s="4">
        <f t="shared" si="123"/>
        <v>7.6595744680851068</v>
      </c>
      <c r="AX96" s="4">
        <f t="shared" si="124"/>
        <v>6.4719101123595504</v>
      </c>
      <c r="AY96" s="4">
        <f t="shared" si="125"/>
        <v>5.8955987717502563</v>
      </c>
      <c r="AZ96" s="4">
        <f t="shared" si="126"/>
        <v>5.6945130993573896</v>
      </c>
      <c r="BA96" s="4">
        <f t="shared" si="127"/>
        <v>5.5066921606118546</v>
      </c>
      <c r="BB96" s="4">
        <f t="shared" si="128"/>
        <v>5.1659192825112106</v>
      </c>
      <c r="BC96" s="4">
        <f t="shared" si="129"/>
        <v>4.864864864864864</v>
      </c>
      <c r="BD96" s="4">
        <f t="shared" si="130"/>
        <v>4.5969672785315243</v>
      </c>
      <c r="BE96" s="4">
        <f t="shared" si="131"/>
        <v>4.3570347957639948</v>
      </c>
      <c r="BF96" s="4">
        <f t="shared" si="132"/>
        <v>4.1409058231488132</v>
      </c>
      <c r="BG96" s="4">
        <f t="shared" si="133"/>
        <v>3.9452054794520546</v>
      </c>
      <c r="BH96" s="4">
        <f t="shared" si="134"/>
        <v>3.767168083714846</v>
      </c>
      <c r="BI96" s="4">
        <f t="shared" si="135"/>
        <v>3.6045056320400497</v>
      </c>
      <c r="BJ96" s="4">
        <f t="shared" si="136"/>
        <v>3.4553089382123581</v>
      </c>
      <c r="BK96" s="4">
        <f t="shared" si="137"/>
        <v>3.317972350230415</v>
      </c>
      <c r="BL96" s="4">
        <f t="shared" si="138"/>
        <v>3.1911357340720219</v>
      </c>
      <c r="BM96" s="134">
        <f t="shared" si="139"/>
        <v>3.0736392742796159</v>
      </c>
      <c r="BN96" s="134">
        <f t="shared" si="140"/>
        <v>2.9644879053010813</v>
      </c>
      <c r="BO96" s="134">
        <f t="shared" si="141"/>
        <v>2.8628230616302184</v>
      </c>
      <c r="BP96" s="134">
        <f t="shared" si="142"/>
        <v>2.7679000480538205</v>
      </c>
      <c r="BQ96" s="134">
        <f t="shared" si="143"/>
        <v>2.6790697674418609</v>
      </c>
      <c r="BR96" s="28" t="s">
        <v>27</v>
      </c>
      <c r="BW96" s="97">
        <f>20/28</f>
        <v>0.7142857142857143</v>
      </c>
      <c r="BX96" s="13" t="s">
        <v>27</v>
      </c>
      <c r="BY96" s="190">
        <f t="shared" si="144"/>
        <v>24</v>
      </c>
      <c r="BZ96" s="190">
        <f t="shared" si="144"/>
        <v>17.843866171003718</v>
      </c>
      <c r="CA96" s="190">
        <f t="shared" si="144"/>
        <v>14.201183431952664</v>
      </c>
      <c r="CB96" s="190">
        <f t="shared" si="144"/>
        <v>11.793611793611795</v>
      </c>
      <c r="CC96" s="190">
        <f t="shared" si="144"/>
        <v>10.084033613445378</v>
      </c>
      <c r="CD96" s="190">
        <f t="shared" si="144"/>
        <v>8.8073394495412831</v>
      </c>
      <c r="CE96" s="190">
        <f t="shared" si="144"/>
        <v>7.8175895765472321</v>
      </c>
      <c r="CF96" s="190">
        <f t="shared" si="144"/>
        <v>7.0278184480234263</v>
      </c>
      <c r="CG96" s="4">
        <f t="shared" si="145"/>
        <v>6.3829787234042561</v>
      </c>
      <c r="CH96" s="4">
        <f t="shared" si="146"/>
        <v>5.393258426966292</v>
      </c>
      <c r="CI96" s="4">
        <f t="shared" si="147"/>
        <v>4.9129989764585469</v>
      </c>
      <c r="CJ96" s="4">
        <f t="shared" si="148"/>
        <v>4.7454275827978245</v>
      </c>
      <c r="CK96" s="4">
        <f t="shared" si="149"/>
        <v>4.5889101338432123</v>
      </c>
      <c r="CL96" s="4">
        <f t="shared" si="150"/>
        <v>4.3049327354260098</v>
      </c>
      <c r="CM96" s="4">
        <f t="shared" si="151"/>
        <v>4.0540540540540544</v>
      </c>
      <c r="CN96" s="4">
        <f t="shared" si="152"/>
        <v>3.8308060654429372</v>
      </c>
      <c r="CO96" s="4">
        <f t="shared" si="153"/>
        <v>3.6308623298033291</v>
      </c>
      <c r="CP96" s="4">
        <f t="shared" si="154"/>
        <v>3.4507548526240113</v>
      </c>
      <c r="CQ96" s="4">
        <f t="shared" si="155"/>
        <v>3.2876712328767121</v>
      </c>
      <c r="CR96" s="4">
        <f t="shared" si="156"/>
        <v>3.1393067364290386</v>
      </c>
      <c r="CS96" s="4">
        <f t="shared" si="157"/>
        <v>3.0037546933667083</v>
      </c>
      <c r="CT96" s="4">
        <f t="shared" si="158"/>
        <v>2.8794241151769651</v>
      </c>
      <c r="CU96" s="4">
        <f t="shared" si="159"/>
        <v>2.7649769585253461</v>
      </c>
      <c r="CV96" s="4">
        <f t="shared" si="160"/>
        <v>2.6592797783933517</v>
      </c>
      <c r="CW96" s="134">
        <f t="shared" si="161"/>
        <v>2.5613660618996801</v>
      </c>
      <c r="CX96" s="134">
        <f t="shared" si="162"/>
        <v>2.4704065877509014</v>
      </c>
      <c r="CY96" s="134">
        <f t="shared" si="163"/>
        <v>2.3856858846918492</v>
      </c>
      <c r="CZ96" s="134">
        <f t="shared" si="164"/>
        <v>2.3065833733781838</v>
      </c>
      <c r="DA96" s="134">
        <f t="shared" si="165"/>
        <v>2.2325581395348841</v>
      </c>
      <c r="DB96" s="28" t="s">
        <v>27</v>
      </c>
    </row>
    <row r="97" spans="3:106" x14ac:dyDescent="0.2">
      <c r="D97" s="13" t="s">
        <v>22</v>
      </c>
      <c r="E97" s="190">
        <f t="shared" ref="E97:L97" si="194">MAX(E68,E36,E35,E34)</f>
        <v>33.695999999999998</v>
      </c>
      <c r="F97" s="190">
        <f t="shared" si="194"/>
        <v>25.052788104089217</v>
      </c>
      <c r="G97" s="190">
        <f t="shared" si="194"/>
        <v>19.938461538461539</v>
      </c>
      <c r="H97" s="190">
        <f t="shared" si="194"/>
        <v>16.558230958230958</v>
      </c>
      <c r="I97" s="190">
        <f t="shared" si="194"/>
        <v>14.15798319327731</v>
      </c>
      <c r="J97" s="190">
        <f t="shared" si="194"/>
        <v>12.365504587155963</v>
      </c>
      <c r="K97" s="190">
        <f t="shared" si="194"/>
        <v>10.975895765472313</v>
      </c>
      <c r="L97" s="190">
        <f t="shared" si="194"/>
        <v>9.8670571010248906</v>
      </c>
      <c r="M97" s="4">
        <f t="shared" ref="M97:AG97" si="195">MAX(M68,M36,M35,M34)</f>
        <v>8.9617021276595743</v>
      </c>
      <c r="N97" s="4">
        <f t="shared" si="195"/>
        <v>7.5721348314606738</v>
      </c>
      <c r="O97" s="4">
        <f t="shared" si="195"/>
        <v>6.8978505629477995</v>
      </c>
      <c r="P97" s="4">
        <f t="shared" si="195"/>
        <v>6.6625803262481451</v>
      </c>
      <c r="Q97" s="4">
        <f t="shared" si="195"/>
        <v>6.4428298279158698</v>
      </c>
      <c r="R97" s="4">
        <f t="shared" si="195"/>
        <v>6.0441255605381166</v>
      </c>
      <c r="S97" s="4">
        <f t="shared" si="195"/>
        <v>5.691891891891891</v>
      </c>
      <c r="T97" s="4">
        <f t="shared" si="195"/>
        <v>5.3784517158818836</v>
      </c>
      <c r="U97" s="4">
        <f t="shared" si="195"/>
        <v>5.097730711043873</v>
      </c>
      <c r="V97" s="4">
        <f t="shared" si="195"/>
        <v>4.8448598130841116</v>
      </c>
      <c r="W97" s="4">
        <f t="shared" si="195"/>
        <v>4.6158904109589036</v>
      </c>
      <c r="X97" s="4">
        <f t="shared" si="195"/>
        <v>4.4075866579463696</v>
      </c>
      <c r="Y97" s="4">
        <f t="shared" si="195"/>
        <v>4.2172715894868587</v>
      </c>
      <c r="Z97" s="4">
        <f t="shared" si="195"/>
        <v>4.0427114577084584</v>
      </c>
      <c r="AA97" s="4">
        <f t="shared" si="195"/>
        <v>3.8820276497695856</v>
      </c>
      <c r="AB97" s="4">
        <f t="shared" si="195"/>
        <v>3.7336288088642657</v>
      </c>
      <c r="AC97" s="134">
        <f t="shared" si="195"/>
        <v>3.5961579509071506</v>
      </c>
      <c r="AD97" s="134">
        <f t="shared" si="195"/>
        <v>3.4684508492022652</v>
      </c>
      <c r="AE97" s="134">
        <f t="shared" si="195"/>
        <v>3.3495029821073556</v>
      </c>
      <c r="AF97" s="134">
        <f t="shared" si="195"/>
        <v>3.23844305622297</v>
      </c>
      <c r="AG97" s="134">
        <f t="shared" si="195"/>
        <v>3.1345116279069769</v>
      </c>
      <c r="AH97" s="28" t="s">
        <v>22</v>
      </c>
      <c r="AI97" s="4"/>
      <c r="AJ97" s="4"/>
      <c r="AK97" s="4"/>
      <c r="AL97" s="4"/>
      <c r="AM97" s="97">
        <f>20/24</f>
        <v>0.83333333333333337</v>
      </c>
      <c r="AN97" s="13" t="s">
        <v>22</v>
      </c>
      <c r="AO97" s="190">
        <f t="shared" si="122"/>
        <v>28.08</v>
      </c>
      <c r="AP97" s="190">
        <f t="shared" si="122"/>
        <v>20.877323420074347</v>
      </c>
      <c r="AQ97" s="190">
        <f t="shared" si="122"/>
        <v>16.615384615384617</v>
      </c>
      <c r="AR97" s="190">
        <f t="shared" si="122"/>
        <v>13.798525798525798</v>
      </c>
      <c r="AS97" s="190">
        <f t="shared" si="122"/>
        <v>11.798319327731093</v>
      </c>
      <c r="AT97" s="190">
        <f t="shared" si="122"/>
        <v>10.304587155963302</v>
      </c>
      <c r="AU97" s="190">
        <f t="shared" si="122"/>
        <v>9.1465798045602611</v>
      </c>
      <c r="AV97" s="190">
        <f t="shared" si="122"/>
        <v>8.2225475841874101</v>
      </c>
      <c r="AW97" s="4">
        <f t="shared" si="123"/>
        <v>7.4680851063829792</v>
      </c>
      <c r="AX97" s="4">
        <f t="shared" si="124"/>
        <v>6.3101123595505619</v>
      </c>
      <c r="AY97" s="4">
        <f t="shared" si="125"/>
        <v>5.7482088024564995</v>
      </c>
      <c r="AZ97" s="4">
        <f t="shared" si="126"/>
        <v>5.5521502718734546</v>
      </c>
      <c r="BA97" s="4">
        <f t="shared" si="127"/>
        <v>5.3690248565965586</v>
      </c>
      <c r="BB97" s="4">
        <f t="shared" si="128"/>
        <v>5.0367713004484305</v>
      </c>
      <c r="BC97" s="4">
        <f t="shared" si="129"/>
        <v>4.743243243243243</v>
      </c>
      <c r="BD97" s="4">
        <f t="shared" si="130"/>
        <v>4.482043096568237</v>
      </c>
      <c r="BE97" s="4">
        <f t="shared" si="131"/>
        <v>4.2481089258698947</v>
      </c>
      <c r="BF97" s="4">
        <f t="shared" si="132"/>
        <v>4.037383177570093</v>
      </c>
      <c r="BG97" s="4">
        <f t="shared" si="133"/>
        <v>3.8465753424657532</v>
      </c>
      <c r="BH97" s="4">
        <f t="shared" si="134"/>
        <v>3.6729888816219747</v>
      </c>
      <c r="BI97" s="4">
        <f t="shared" si="135"/>
        <v>3.514392991239049</v>
      </c>
      <c r="BJ97" s="4">
        <f t="shared" si="136"/>
        <v>3.3689262147570487</v>
      </c>
      <c r="BK97" s="4">
        <f t="shared" si="137"/>
        <v>3.2350230414746548</v>
      </c>
      <c r="BL97" s="4">
        <f t="shared" si="138"/>
        <v>3.1113573407202217</v>
      </c>
      <c r="BM97" s="134">
        <f t="shared" si="139"/>
        <v>2.9967982924226257</v>
      </c>
      <c r="BN97" s="134">
        <f t="shared" si="140"/>
        <v>2.8903757076685546</v>
      </c>
      <c r="BO97" s="134">
        <f t="shared" si="141"/>
        <v>2.7912524850894633</v>
      </c>
      <c r="BP97" s="134">
        <f t="shared" si="142"/>
        <v>2.6987025468524752</v>
      </c>
      <c r="BQ97" s="134">
        <f t="shared" si="143"/>
        <v>2.6120930232558144</v>
      </c>
      <c r="BR97" s="28" t="s">
        <v>22</v>
      </c>
      <c r="BW97" s="97">
        <f>17/24</f>
        <v>0.70833333333333337</v>
      </c>
      <c r="BX97" s="13" t="s">
        <v>22</v>
      </c>
      <c r="BY97" s="190">
        <f t="shared" si="144"/>
        <v>23.867999999999999</v>
      </c>
      <c r="BZ97" s="190">
        <f t="shared" si="144"/>
        <v>17.745724907063195</v>
      </c>
      <c r="CA97" s="190">
        <f t="shared" si="144"/>
        <v>14.123076923076924</v>
      </c>
      <c r="CB97" s="190">
        <f t="shared" si="144"/>
        <v>11.728746928746929</v>
      </c>
      <c r="CC97" s="190">
        <f t="shared" si="144"/>
        <v>10.028571428571428</v>
      </c>
      <c r="CD97" s="190">
        <f t="shared" si="144"/>
        <v>8.7588990825688064</v>
      </c>
      <c r="CE97" s="190">
        <f t="shared" si="144"/>
        <v>7.7745928338762216</v>
      </c>
      <c r="CF97" s="190">
        <f t="shared" si="144"/>
        <v>6.9891654465592978</v>
      </c>
      <c r="CG97" s="4">
        <f t="shared" si="145"/>
        <v>6.3478723404255319</v>
      </c>
      <c r="CH97" s="4">
        <f t="shared" si="146"/>
        <v>5.3635955056179778</v>
      </c>
      <c r="CI97" s="4">
        <f t="shared" si="147"/>
        <v>4.8859774820880251</v>
      </c>
      <c r="CJ97" s="4">
        <f t="shared" si="148"/>
        <v>4.7193277310924362</v>
      </c>
      <c r="CK97" s="4">
        <f t="shared" si="149"/>
        <v>4.5636711281070745</v>
      </c>
      <c r="CL97" s="4">
        <f t="shared" si="150"/>
        <v>4.2812556053811663</v>
      </c>
      <c r="CM97" s="4">
        <f t="shared" si="151"/>
        <v>4.0317567567567565</v>
      </c>
      <c r="CN97" s="4">
        <f t="shared" si="152"/>
        <v>3.8097366320830011</v>
      </c>
      <c r="CO97" s="4">
        <f t="shared" si="153"/>
        <v>3.6108925869894102</v>
      </c>
      <c r="CP97" s="4">
        <f t="shared" si="154"/>
        <v>3.4317757009345793</v>
      </c>
      <c r="CQ97" s="4">
        <f t="shared" si="155"/>
        <v>3.2695890410958901</v>
      </c>
      <c r="CR97" s="4">
        <f t="shared" si="156"/>
        <v>3.1220405493786787</v>
      </c>
      <c r="CS97" s="4">
        <f t="shared" si="157"/>
        <v>2.9872340425531916</v>
      </c>
      <c r="CT97" s="4">
        <f t="shared" si="158"/>
        <v>2.8635872825434916</v>
      </c>
      <c r="CU97" s="4">
        <f t="shared" si="159"/>
        <v>2.7497695852534565</v>
      </c>
      <c r="CV97" s="4">
        <f t="shared" si="160"/>
        <v>2.6446537396121883</v>
      </c>
      <c r="CW97" s="134">
        <f t="shared" si="161"/>
        <v>2.5472785485592317</v>
      </c>
      <c r="CX97" s="134">
        <f t="shared" si="162"/>
        <v>2.4568193515182712</v>
      </c>
      <c r="CY97" s="134">
        <f t="shared" si="163"/>
        <v>2.3725646123260438</v>
      </c>
      <c r="CZ97" s="134">
        <f t="shared" si="164"/>
        <v>2.293897164824604</v>
      </c>
      <c r="DA97" s="134">
        <f t="shared" si="165"/>
        <v>2.2202790697674422</v>
      </c>
      <c r="DB97" s="28" t="s">
        <v>22</v>
      </c>
    </row>
    <row r="98" spans="3:106" x14ac:dyDescent="0.2">
      <c r="D98" s="13" t="s">
        <v>23</v>
      </c>
      <c r="E98" s="190">
        <f t="shared" ref="E98:L98" si="196">MAX(E69,E37,E38,E39)</f>
        <v>30.96</v>
      </c>
      <c r="F98" s="190">
        <f t="shared" si="196"/>
        <v>23.018587360594797</v>
      </c>
      <c r="G98" s="190">
        <f t="shared" si="196"/>
        <v>18.319526627218938</v>
      </c>
      <c r="H98" s="190">
        <f t="shared" si="196"/>
        <v>15.213759213759214</v>
      </c>
      <c r="I98" s="190">
        <f t="shared" si="196"/>
        <v>13.008403361344538</v>
      </c>
      <c r="J98" s="190">
        <f t="shared" si="196"/>
        <v>11.361467889908257</v>
      </c>
      <c r="K98" s="190">
        <f t="shared" si="196"/>
        <v>10.084690553745929</v>
      </c>
      <c r="L98" s="190">
        <f t="shared" si="196"/>
        <v>9.0658857979502194</v>
      </c>
      <c r="M98" s="4">
        <f t="shared" ref="M98:AG98" si="197">MAX(M69,M37,M38,M39)</f>
        <v>8.2340425531914896</v>
      </c>
      <c r="N98" s="4">
        <f t="shared" si="197"/>
        <v>6.9573033707865166</v>
      </c>
      <c r="O98" s="4">
        <f t="shared" si="197"/>
        <v>6.1485909479077714</v>
      </c>
      <c r="P98" s="4">
        <f t="shared" si="197"/>
        <v>5.9449287607050971</v>
      </c>
      <c r="Q98" s="4">
        <f t="shared" si="197"/>
        <v>5.7543259669535161</v>
      </c>
      <c r="R98" s="4">
        <f t="shared" si="197"/>
        <v>5.4075768955338583</v>
      </c>
      <c r="S98" s="4">
        <f t="shared" si="197"/>
        <v>5.1002421626608241</v>
      </c>
      <c r="T98" s="4">
        <f t="shared" si="197"/>
        <v>4.8259629323648161</v>
      </c>
      <c r="U98" s="4">
        <f t="shared" si="197"/>
        <v>4.5796784166383153</v>
      </c>
      <c r="V98" s="4">
        <f t="shared" si="197"/>
        <v>4.357310739870238</v>
      </c>
      <c r="W98" s="4">
        <f t="shared" si="197"/>
        <v>4.1555373609116408</v>
      </c>
      <c r="X98" s="4">
        <f t="shared" si="197"/>
        <v>3.9716239272382081</v>
      </c>
      <c r="Y98" s="4">
        <f t="shared" si="197"/>
        <v>3.8032996326916702</v>
      </c>
      <c r="Z98" s="4">
        <f t="shared" si="197"/>
        <v>3.648662981862751</v>
      </c>
      <c r="AA98" s="4">
        <f t="shared" si="197"/>
        <v>3.5061096451989182</v>
      </c>
      <c r="AB98" s="4">
        <f t="shared" si="197"/>
        <v>3.3742765904112129</v>
      </c>
      <c r="AC98" s="134">
        <f t="shared" si="197"/>
        <v>3.2519983613961747</v>
      </c>
      <c r="AD98" s="134">
        <f t="shared" si="197"/>
        <v>3.1382725309924688</v>
      </c>
      <c r="AE98" s="134">
        <f t="shared" si="197"/>
        <v>3.032232157723084</v>
      </c>
      <c r="AF98" s="134">
        <f t="shared" si="197"/>
        <v>2.9331236440461197</v>
      </c>
      <c r="AG98" s="134">
        <f t="shared" si="197"/>
        <v>2.8402887993908426</v>
      </c>
      <c r="AH98" s="28" t="s">
        <v>23</v>
      </c>
      <c r="AI98" s="4"/>
      <c r="AJ98" s="4"/>
      <c r="AK98" s="4"/>
      <c r="AL98" s="4"/>
      <c r="AM98" s="97">
        <f>22/25.8</f>
        <v>0.8527131782945736</v>
      </c>
      <c r="AN98" s="13" t="s">
        <v>23</v>
      </c>
      <c r="AO98" s="190">
        <f t="shared" ref="AO98:AV101" si="198">$AM98*E98</f>
        <v>26.4</v>
      </c>
      <c r="AP98" s="190">
        <f t="shared" si="198"/>
        <v>19.628252788104088</v>
      </c>
      <c r="AQ98" s="190">
        <f t="shared" si="198"/>
        <v>15.621301775147931</v>
      </c>
      <c r="AR98" s="190">
        <f t="shared" si="198"/>
        <v>12.972972972972974</v>
      </c>
      <c r="AS98" s="190">
        <f t="shared" si="198"/>
        <v>11.092436974789916</v>
      </c>
      <c r="AT98" s="190">
        <f t="shared" si="198"/>
        <v>9.6880733944954116</v>
      </c>
      <c r="AU98" s="190">
        <f t="shared" si="198"/>
        <v>8.5993485342019547</v>
      </c>
      <c r="AV98" s="190">
        <f t="shared" si="198"/>
        <v>7.730600292825768</v>
      </c>
      <c r="AW98" s="4">
        <f t="shared" si="123"/>
        <v>7.0212765957446805</v>
      </c>
      <c r="AX98" s="4">
        <f t="shared" si="124"/>
        <v>5.9325842696629207</v>
      </c>
      <c r="AY98" s="4">
        <f t="shared" si="125"/>
        <v>5.2429845292236807</v>
      </c>
      <c r="AZ98" s="4">
        <f t="shared" si="126"/>
        <v>5.0693190982756642</v>
      </c>
      <c r="BA98" s="4">
        <f t="shared" si="127"/>
        <v>4.9067895842239286</v>
      </c>
      <c r="BB98" s="4">
        <f t="shared" si="128"/>
        <v>4.6111120814629798</v>
      </c>
      <c r="BC98" s="4">
        <f t="shared" si="129"/>
        <v>4.349043704594501</v>
      </c>
      <c r="BD98" s="4">
        <f t="shared" si="130"/>
        <v>4.1151621903886024</v>
      </c>
      <c r="BE98" s="4">
        <f t="shared" si="131"/>
        <v>3.9051521382187184</v>
      </c>
      <c r="BF98" s="4">
        <f t="shared" si="132"/>
        <v>3.7155362898118307</v>
      </c>
      <c r="BG98" s="4">
        <f t="shared" si="133"/>
        <v>3.5434814705448097</v>
      </c>
      <c r="BH98" s="4">
        <f t="shared" si="134"/>
        <v>3.3866560619860686</v>
      </c>
      <c r="BI98" s="4">
        <f t="shared" si="135"/>
        <v>3.2431237177990986</v>
      </c>
      <c r="BJ98" s="4">
        <f t="shared" si="136"/>
        <v>3.1112630077899426</v>
      </c>
      <c r="BK98" s="4">
        <f t="shared" si="137"/>
        <v>2.9897058990068293</v>
      </c>
      <c r="BL98" s="4">
        <f t="shared" si="138"/>
        <v>2.8772901158545223</v>
      </c>
      <c r="BM98" s="134">
        <f t="shared" si="139"/>
        <v>2.7730218585548774</v>
      </c>
      <c r="BN98" s="134">
        <f t="shared" si="140"/>
        <v>2.676046344257144</v>
      </c>
      <c r="BO98" s="134">
        <f t="shared" si="141"/>
        <v>2.5856243205390639</v>
      </c>
      <c r="BP98" s="134">
        <f t="shared" si="142"/>
        <v>2.5011131848455284</v>
      </c>
      <c r="BQ98" s="134">
        <f t="shared" si="143"/>
        <v>2.421951689403044</v>
      </c>
      <c r="BR98" s="28" t="s">
        <v>23</v>
      </c>
      <c r="BW98" s="97">
        <f>17.3/25.8</f>
        <v>0.6705426356589147</v>
      </c>
      <c r="BX98" s="13" t="s">
        <v>23</v>
      </c>
      <c r="BY98" s="190">
        <f t="shared" ref="BY98:CF101" si="199">$BW98*E98</f>
        <v>20.759999999999998</v>
      </c>
      <c r="BZ98" s="190">
        <f t="shared" si="199"/>
        <v>15.434944237918216</v>
      </c>
      <c r="CA98" s="190">
        <f t="shared" si="199"/>
        <v>12.284023668639055</v>
      </c>
      <c r="CB98" s="190">
        <f t="shared" si="199"/>
        <v>10.201474201474202</v>
      </c>
      <c r="CC98" s="190">
        <f t="shared" si="199"/>
        <v>8.7226890756302513</v>
      </c>
      <c r="CD98" s="190">
        <f t="shared" si="199"/>
        <v>7.6183486238532101</v>
      </c>
      <c r="CE98" s="190">
        <f t="shared" si="199"/>
        <v>6.7622149837133554</v>
      </c>
      <c r="CF98" s="190">
        <f t="shared" si="199"/>
        <v>6.0790629575402635</v>
      </c>
      <c r="CG98" s="4">
        <f t="shared" si="145"/>
        <v>5.5212765957446805</v>
      </c>
      <c r="CH98" s="4">
        <f t="shared" si="146"/>
        <v>4.6651685393258422</v>
      </c>
      <c r="CI98" s="4">
        <f t="shared" si="147"/>
        <v>4.1228923797986221</v>
      </c>
      <c r="CJ98" s="4">
        <f t="shared" si="148"/>
        <v>3.9863282000076814</v>
      </c>
      <c r="CK98" s="4">
        <f t="shared" si="149"/>
        <v>3.8585209003215435</v>
      </c>
      <c r="CL98" s="4">
        <f t="shared" si="150"/>
        <v>3.6260108640595252</v>
      </c>
      <c r="CM98" s="4">
        <f t="shared" si="151"/>
        <v>3.419929822249312</v>
      </c>
      <c r="CN98" s="4">
        <f t="shared" si="152"/>
        <v>3.2360139042601284</v>
      </c>
      <c r="CO98" s="4">
        <f t="shared" si="153"/>
        <v>3.0708696359629011</v>
      </c>
      <c r="CP98" s="4">
        <f t="shared" si="154"/>
        <v>2.9217626278974849</v>
      </c>
      <c r="CQ98" s="4">
        <f t="shared" si="155"/>
        <v>2.7864649745647823</v>
      </c>
      <c r="CR98" s="4">
        <f t="shared" si="156"/>
        <v>2.6631431760163178</v>
      </c>
      <c r="CS98" s="4">
        <f t="shared" si="157"/>
        <v>2.5502745599056547</v>
      </c>
      <c r="CT98" s="4">
        <f t="shared" si="158"/>
        <v>2.4465840924893638</v>
      </c>
      <c r="CU98" s="4">
        <f t="shared" si="159"/>
        <v>2.3509960024008247</v>
      </c>
      <c r="CV98" s="4">
        <f t="shared" si="160"/>
        <v>2.2625963183765108</v>
      </c>
      <c r="CW98" s="134">
        <f t="shared" si="161"/>
        <v>2.180603552409063</v>
      </c>
      <c r="CX98" s="134">
        <f t="shared" si="162"/>
        <v>2.1043455343476629</v>
      </c>
      <c r="CY98" s="134">
        <f t="shared" si="163"/>
        <v>2.0332409429693548</v>
      </c>
      <c r="CZ98" s="134">
        <f t="shared" si="164"/>
        <v>1.9667844589921655</v>
      </c>
      <c r="DA98" s="134">
        <f t="shared" si="165"/>
        <v>1.90453473757603</v>
      </c>
      <c r="DB98" s="28" t="s">
        <v>23</v>
      </c>
    </row>
    <row r="99" spans="3:106" x14ac:dyDescent="0.2">
      <c r="D99" s="13" t="s">
        <v>24</v>
      </c>
      <c r="E99" s="190">
        <f t="shared" ref="E99:L99" si="200">MAX(E70,E41,E40,)</f>
        <v>40.799999999999997</v>
      </c>
      <c r="F99" s="190">
        <f t="shared" si="200"/>
        <v>30.334572490706318</v>
      </c>
      <c r="G99" s="190">
        <f t="shared" si="200"/>
        <v>24.142011834319529</v>
      </c>
      <c r="H99" s="190">
        <f t="shared" si="200"/>
        <v>20.04914004914005</v>
      </c>
      <c r="I99" s="190">
        <f t="shared" si="200"/>
        <v>17.142857142857142</v>
      </c>
      <c r="J99" s="190">
        <f t="shared" si="200"/>
        <v>14.972477064220183</v>
      </c>
      <c r="K99" s="190">
        <f t="shared" si="200"/>
        <v>13.289902280130294</v>
      </c>
      <c r="L99" s="190">
        <f t="shared" si="200"/>
        <v>11.947291361639826</v>
      </c>
      <c r="M99" s="4">
        <f t="shared" ref="M99:AG99" si="201">MAX(M70,M41,M40,)</f>
        <v>10.851063829787234</v>
      </c>
      <c r="N99" s="4">
        <f t="shared" si="201"/>
        <v>9.1685393258426959</v>
      </c>
      <c r="O99" s="4">
        <f t="shared" si="201"/>
        <v>8.2092555331991957</v>
      </c>
      <c r="P99" s="4">
        <f t="shared" si="201"/>
        <v>7.6763875823142058</v>
      </c>
      <c r="Q99" s="4">
        <f t="shared" si="201"/>
        <v>7.2084805653710244</v>
      </c>
      <c r="R99" s="4">
        <f t="shared" si="201"/>
        <v>6.4251968503937018</v>
      </c>
      <c r="S99" s="4">
        <f t="shared" si="201"/>
        <v>5.7954545454545459</v>
      </c>
      <c r="T99" s="4">
        <f t="shared" si="201"/>
        <v>5.2781371280724452</v>
      </c>
      <c r="U99" s="4">
        <f t="shared" si="201"/>
        <v>4.8456057007125892</v>
      </c>
      <c r="V99" s="4">
        <f t="shared" si="201"/>
        <v>4.4785949506037319</v>
      </c>
      <c r="W99" s="4">
        <f t="shared" si="201"/>
        <v>4.1632653061224483</v>
      </c>
      <c r="X99" s="4">
        <f t="shared" si="201"/>
        <v>3.8894184938036225</v>
      </c>
      <c r="Y99" s="4">
        <f t="shared" si="201"/>
        <v>3.6493738819320214</v>
      </c>
      <c r="Z99" s="4">
        <f t="shared" si="201"/>
        <v>3.4372367312552656</v>
      </c>
      <c r="AA99" s="4">
        <f t="shared" si="201"/>
        <v>3.2484076433121025</v>
      </c>
      <c r="AB99" s="4">
        <f t="shared" si="201"/>
        <v>3.0792452830188681</v>
      </c>
      <c r="AC99" s="134">
        <f t="shared" si="201"/>
        <v>2.9268292682926833</v>
      </c>
      <c r="AD99" s="134">
        <f t="shared" si="201"/>
        <v>2.7887901572112104</v>
      </c>
      <c r="AE99" s="134">
        <f t="shared" si="201"/>
        <v>2.6847757422615293</v>
      </c>
      <c r="AF99" s="134">
        <f t="shared" si="201"/>
        <v>2.6558350257772227</v>
      </c>
      <c r="AG99" s="134">
        <f t="shared" si="201"/>
        <v>2.6275115919629064</v>
      </c>
      <c r="AH99" s="28" t="s">
        <v>24</v>
      </c>
      <c r="AI99" s="4"/>
      <c r="AJ99" s="4"/>
      <c r="AK99" s="4"/>
      <c r="AL99" s="4"/>
      <c r="AM99" s="97">
        <f>29/34</f>
        <v>0.8529411764705882</v>
      </c>
      <c r="AN99" s="13" t="s">
        <v>24</v>
      </c>
      <c r="AO99" s="190">
        <f t="shared" si="198"/>
        <v>34.799999999999997</v>
      </c>
      <c r="AP99" s="190">
        <f t="shared" si="198"/>
        <v>25.873605947955387</v>
      </c>
      <c r="AQ99" s="190">
        <f t="shared" si="198"/>
        <v>20.591715976331361</v>
      </c>
      <c r="AR99" s="190">
        <f t="shared" si="198"/>
        <v>17.100737100737099</v>
      </c>
      <c r="AS99" s="190">
        <f t="shared" si="198"/>
        <v>14.621848739495798</v>
      </c>
      <c r="AT99" s="190">
        <f t="shared" si="198"/>
        <v>12.77064220183486</v>
      </c>
      <c r="AU99" s="190">
        <f t="shared" si="198"/>
        <v>11.335504885993485</v>
      </c>
      <c r="AV99" s="190">
        <f t="shared" si="198"/>
        <v>10.190336749633968</v>
      </c>
      <c r="AW99" s="4">
        <f t="shared" si="123"/>
        <v>9.2553191489361701</v>
      </c>
      <c r="AX99" s="4">
        <f t="shared" si="124"/>
        <v>7.8202247191011223</v>
      </c>
      <c r="AY99" s="4">
        <f t="shared" si="125"/>
        <v>7.0020120724346082</v>
      </c>
      <c r="AZ99" s="4">
        <f t="shared" si="126"/>
        <v>6.547507055503293</v>
      </c>
      <c r="BA99" s="4">
        <f t="shared" si="127"/>
        <v>6.1484098939929321</v>
      </c>
      <c r="BB99" s="4">
        <f t="shared" si="128"/>
        <v>5.4803149606299222</v>
      </c>
      <c r="BC99" s="4">
        <f t="shared" si="129"/>
        <v>4.9431818181818183</v>
      </c>
      <c r="BD99" s="4">
        <f t="shared" si="130"/>
        <v>4.5019404915912027</v>
      </c>
      <c r="BE99" s="4">
        <f t="shared" si="131"/>
        <v>4.1330166270783844</v>
      </c>
      <c r="BF99" s="4">
        <f t="shared" si="132"/>
        <v>3.8199780461031829</v>
      </c>
      <c r="BG99" s="4">
        <f t="shared" si="133"/>
        <v>3.5510204081632644</v>
      </c>
      <c r="BH99" s="4">
        <f t="shared" si="134"/>
        <v>3.3174451858913248</v>
      </c>
      <c r="BI99" s="4">
        <f t="shared" si="135"/>
        <v>3.1127012522361359</v>
      </c>
      <c r="BJ99" s="4">
        <f t="shared" si="136"/>
        <v>2.9317607413647853</v>
      </c>
      <c r="BK99" s="4">
        <f t="shared" si="137"/>
        <v>2.7707006369426757</v>
      </c>
      <c r="BL99" s="4">
        <f t="shared" si="138"/>
        <v>2.6264150943396225</v>
      </c>
      <c r="BM99" s="134">
        <f t="shared" si="139"/>
        <v>2.4964131994261121</v>
      </c>
      <c r="BN99" s="134">
        <f t="shared" si="140"/>
        <v>2.3786739576213263</v>
      </c>
      <c r="BO99" s="134">
        <f t="shared" si="141"/>
        <v>2.2899557801642456</v>
      </c>
      <c r="BP99" s="134">
        <f t="shared" si="142"/>
        <v>2.2652710513982193</v>
      </c>
      <c r="BQ99" s="134">
        <f t="shared" si="143"/>
        <v>2.2411128284389497</v>
      </c>
      <c r="BR99" s="28" t="s">
        <v>24</v>
      </c>
      <c r="BW99" s="97">
        <f>24/34</f>
        <v>0.70588235294117652</v>
      </c>
      <c r="BX99" s="13" t="s">
        <v>24</v>
      </c>
      <c r="BY99" s="190">
        <f t="shared" si="199"/>
        <v>28.8</v>
      </c>
      <c r="BZ99" s="190">
        <f t="shared" si="199"/>
        <v>21.412639405204462</v>
      </c>
      <c r="CA99" s="190">
        <f t="shared" si="199"/>
        <v>17.041420118343197</v>
      </c>
      <c r="CB99" s="190">
        <f t="shared" si="199"/>
        <v>14.152334152334154</v>
      </c>
      <c r="CC99" s="190">
        <f t="shared" si="199"/>
        <v>12.100840336134453</v>
      </c>
      <c r="CD99" s="190">
        <f t="shared" si="199"/>
        <v>10.568807339449542</v>
      </c>
      <c r="CE99" s="190">
        <f t="shared" si="199"/>
        <v>9.3811074918566781</v>
      </c>
      <c r="CF99" s="190">
        <f t="shared" si="199"/>
        <v>8.4333821376281133</v>
      </c>
      <c r="CG99" s="4">
        <f t="shared" si="145"/>
        <v>7.6595744680851068</v>
      </c>
      <c r="CH99" s="4">
        <f t="shared" si="146"/>
        <v>6.4719101123595504</v>
      </c>
      <c r="CI99" s="4">
        <f t="shared" si="147"/>
        <v>5.7947686116700208</v>
      </c>
      <c r="CJ99" s="4">
        <f t="shared" si="148"/>
        <v>5.4186265286923812</v>
      </c>
      <c r="CK99" s="4">
        <f t="shared" si="149"/>
        <v>5.0883392226148407</v>
      </c>
      <c r="CL99" s="4">
        <f t="shared" si="150"/>
        <v>4.5354330708661426</v>
      </c>
      <c r="CM99" s="4">
        <f t="shared" si="151"/>
        <v>4.0909090909090917</v>
      </c>
      <c r="CN99" s="4">
        <f t="shared" si="152"/>
        <v>3.7257438551099615</v>
      </c>
      <c r="CO99" s="4">
        <f t="shared" si="153"/>
        <v>3.4204275534441808</v>
      </c>
      <c r="CP99" s="4">
        <f t="shared" si="154"/>
        <v>3.1613611416026344</v>
      </c>
      <c r="CQ99" s="4">
        <f t="shared" si="155"/>
        <v>2.9387755102040813</v>
      </c>
      <c r="CR99" s="4">
        <f t="shared" si="156"/>
        <v>2.7454718779790279</v>
      </c>
      <c r="CS99" s="4">
        <f t="shared" si="157"/>
        <v>2.5760286225402504</v>
      </c>
      <c r="CT99" s="4">
        <f t="shared" si="158"/>
        <v>2.4262847514743053</v>
      </c>
      <c r="CU99" s="4">
        <f t="shared" si="159"/>
        <v>2.2929936305732488</v>
      </c>
      <c r="CV99" s="4">
        <f t="shared" si="160"/>
        <v>2.1735849056603778</v>
      </c>
      <c r="CW99" s="134">
        <f t="shared" si="161"/>
        <v>2.0659971305595413</v>
      </c>
      <c r="CX99" s="134">
        <f t="shared" si="162"/>
        <v>1.9685577580314428</v>
      </c>
      <c r="CY99" s="134">
        <f t="shared" si="163"/>
        <v>1.895135818066962</v>
      </c>
      <c r="CZ99" s="134">
        <f t="shared" si="164"/>
        <v>1.8747070770192162</v>
      </c>
      <c r="DA99" s="134">
        <f t="shared" si="165"/>
        <v>1.8547140649149929</v>
      </c>
      <c r="DB99" s="28" t="s">
        <v>24</v>
      </c>
    </row>
    <row r="100" spans="3:106" x14ac:dyDescent="0.2">
      <c r="D100" s="13" t="s">
        <v>28</v>
      </c>
      <c r="E100" s="190">
        <f t="shared" ref="E100:L100" si="202">MAX(E71,E42,E43,E44)</f>
        <v>35.64</v>
      </c>
      <c r="F100" s="190">
        <f t="shared" si="202"/>
        <v>26.498141263940518</v>
      </c>
      <c r="G100" s="190">
        <f t="shared" si="202"/>
        <v>21.088757396449704</v>
      </c>
      <c r="H100" s="190">
        <f t="shared" si="202"/>
        <v>17.513513513513512</v>
      </c>
      <c r="I100" s="190">
        <f t="shared" si="202"/>
        <v>14.974789915966385</v>
      </c>
      <c r="J100" s="190">
        <f t="shared" si="202"/>
        <v>13.078899082568807</v>
      </c>
      <c r="K100" s="190">
        <f t="shared" si="202"/>
        <v>11.609120521172638</v>
      </c>
      <c r="L100" s="190">
        <f t="shared" si="202"/>
        <v>10.436310395314788</v>
      </c>
      <c r="M100" s="4">
        <f t="shared" ref="M100:AG100" si="203">MAX(M71,M42,M43,M44)</f>
        <v>9.4787234042553195</v>
      </c>
      <c r="N100" s="4">
        <f t="shared" si="203"/>
        <v>8.0089887640449433</v>
      </c>
      <c r="O100" s="4">
        <f t="shared" si="203"/>
        <v>6.9338521400778212</v>
      </c>
      <c r="P100" s="4">
        <f t="shared" si="203"/>
        <v>6.6204334365325082</v>
      </c>
      <c r="Q100" s="4">
        <f t="shared" si="203"/>
        <v>6.3491686460807601</v>
      </c>
      <c r="R100" s="4">
        <f t="shared" si="203"/>
        <v>5.8682766190998894</v>
      </c>
      <c r="S100" s="4">
        <f t="shared" si="203"/>
        <v>5.4551020408163264</v>
      </c>
      <c r="T100" s="4">
        <f t="shared" si="203"/>
        <v>5.0962821734985697</v>
      </c>
      <c r="U100" s="4">
        <f t="shared" si="203"/>
        <v>4.7817531305903396</v>
      </c>
      <c r="V100" s="4">
        <f t="shared" si="203"/>
        <v>4.503791069924179</v>
      </c>
      <c r="W100" s="4">
        <f t="shared" si="203"/>
        <v>4.2563694267515917</v>
      </c>
      <c r="X100" s="4">
        <f t="shared" si="203"/>
        <v>4.0347169811320756</v>
      </c>
      <c r="Y100" s="4">
        <f t="shared" si="203"/>
        <v>3.8350071736011473</v>
      </c>
      <c r="Z100" s="4">
        <f t="shared" si="203"/>
        <v>3.6541353383458643</v>
      </c>
      <c r="AA100" s="4">
        <f t="shared" si="203"/>
        <v>3.4895561357702349</v>
      </c>
      <c r="AB100" s="4">
        <f t="shared" si="203"/>
        <v>3.3391630231105562</v>
      </c>
      <c r="AC100" s="134">
        <f t="shared" si="203"/>
        <v>3.2011976047904196</v>
      </c>
      <c r="AD100" s="134">
        <f t="shared" si="203"/>
        <v>3.0741805635422663</v>
      </c>
      <c r="AE100" s="134">
        <f t="shared" si="203"/>
        <v>2.956858407079646</v>
      </c>
      <c r="AF100" s="134">
        <f t="shared" si="203"/>
        <v>2.8481619605753861</v>
      </c>
      <c r="AG100" s="134">
        <f t="shared" si="203"/>
        <v>2.747173689619733</v>
      </c>
      <c r="AH100" s="28" t="s">
        <v>28</v>
      </c>
      <c r="AI100" s="4"/>
      <c r="AJ100" s="4"/>
      <c r="AK100" s="4"/>
      <c r="AL100" s="4"/>
      <c r="AM100" s="97">
        <f>25.1/29.7</f>
        <v>0.84511784511784516</v>
      </c>
      <c r="AN100" s="13" t="s">
        <v>28</v>
      </c>
      <c r="AO100" s="190">
        <f t="shared" si="198"/>
        <v>30.12</v>
      </c>
      <c r="AP100" s="190">
        <f t="shared" si="198"/>
        <v>22.394052044609666</v>
      </c>
      <c r="AQ100" s="190">
        <f t="shared" si="198"/>
        <v>17.822485207100591</v>
      </c>
      <c r="AR100" s="190">
        <f t="shared" si="198"/>
        <v>14.800982800982801</v>
      </c>
      <c r="AS100" s="190">
        <f t="shared" si="198"/>
        <v>12.655462184873949</v>
      </c>
      <c r="AT100" s="190">
        <f t="shared" si="198"/>
        <v>11.053211009174312</v>
      </c>
      <c r="AU100" s="190">
        <f t="shared" si="198"/>
        <v>9.811074918566776</v>
      </c>
      <c r="AV100" s="190">
        <f t="shared" si="198"/>
        <v>8.8199121522693993</v>
      </c>
      <c r="AW100" s="4">
        <f t="shared" si="123"/>
        <v>8.0106382978723403</v>
      </c>
      <c r="AX100" s="4">
        <f t="shared" si="124"/>
        <v>6.7685393258426965</v>
      </c>
      <c r="AY100" s="4">
        <f t="shared" si="125"/>
        <v>5.8599221789883273</v>
      </c>
      <c r="AZ100" s="4">
        <f t="shared" si="126"/>
        <v>5.5950464396284838</v>
      </c>
      <c r="BA100" s="4">
        <f t="shared" si="127"/>
        <v>5.3657957244655581</v>
      </c>
      <c r="BB100" s="4">
        <f t="shared" si="128"/>
        <v>4.9593852908891325</v>
      </c>
      <c r="BC100" s="4">
        <f t="shared" si="129"/>
        <v>4.6102040816326531</v>
      </c>
      <c r="BD100" s="4">
        <f t="shared" si="130"/>
        <v>4.3069590085795992</v>
      </c>
      <c r="BE100" s="4">
        <f t="shared" si="131"/>
        <v>4.0411449016100178</v>
      </c>
      <c r="BF100" s="4">
        <f t="shared" si="132"/>
        <v>3.8062342038753165</v>
      </c>
      <c r="BG100" s="4">
        <f t="shared" si="133"/>
        <v>3.597133757961783</v>
      </c>
      <c r="BH100" s="4">
        <f t="shared" si="134"/>
        <v>3.4098113207547174</v>
      </c>
      <c r="BI100" s="4">
        <f t="shared" si="135"/>
        <v>3.2410329985652795</v>
      </c>
      <c r="BJ100" s="4">
        <f t="shared" si="136"/>
        <v>3.0881749829118248</v>
      </c>
      <c r="BK100" s="4">
        <f t="shared" si="137"/>
        <v>2.9490861618798956</v>
      </c>
      <c r="BL100" s="4">
        <f t="shared" si="138"/>
        <v>2.8219862585883826</v>
      </c>
      <c r="BM100" s="134">
        <f t="shared" si="139"/>
        <v>2.7053892215568869</v>
      </c>
      <c r="BN100" s="134">
        <f t="shared" si="140"/>
        <v>2.5980448533640028</v>
      </c>
      <c r="BO100" s="134">
        <f t="shared" si="141"/>
        <v>2.4988938053097347</v>
      </c>
      <c r="BP100" s="134">
        <f t="shared" si="142"/>
        <v>2.4070324986680873</v>
      </c>
      <c r="BQ100" s="134">
        <f t="shared" si="143"/>
        <v>2.3216855087358685</v>
      </c>
      <c r="BR100" s="28" t="s">
        <v>28</v>
      </c>
      <c r="BW100" s="97">
        <f>21.5/29.7</f>
        <v>0.72390572390572394</v>
      </c>
      <c r="BX100" s="13" t="s">
        <v>28</v>
      </c>
      <c r="BY100" s="190">
        <f t="shared" si="199"/>
        <v>25.8</v>
      </c>
      <c r="BZ100" s="190">
        <f t="shared" si="199"/>
        <v>19.182156133828997</v>
      </c>
      <c r="CA100" s="190">
        <f t="shared" si="199"/>
        <v>15.266272189349113</v>
      </c>
      <c r="CB100" s="190">
        <f t="shared" si="199"/>
        <v>12.678132678132679</v>
      </c>
      <c r="CC100" s="190">
        <f t="shared" si="199"/>
        <v>10.84033613445378</v>
      </c>
      <c r="CD100" s="190">
        <f t="shared" si="199"/>
        <v>9.4678899082568808</v>
      </c>
      <c r="CE100" s="190">
        <f t="shared" si="199"/>
        <v>8.4039087947882738</v>
      </c>
      <c r="CF100" s="190">
        <f t="shared" si="199"/>
        <v>7.5549048316251834</v>
      </c>
      <c r="CG100" s="4">
        <f t="shared" si="145"/>
        <v>6.8617021276595747</v>
      </c>
      <c r="CH100" s="4">
        <f t="shared" si="146"/>
        <v>5.797752808988764</v>
      </c>
      <c r="CI100" s="4">
        <f t="shared" si="147"/>
        <v>5.0194552529182888</v>
      </c>
      <c r="CJ100" s="4">
        <f t="shared" si="148"/>
        <v>4.7925696594427247</v>
      </c>
      <c r="CK100" s="4">
        <f t="shared" si="149"/>
        <v>4.5961995249406176</v>
      </c>
      <c r="CL100" s="4">
        <f t="shared" si="150"/>
        <v>4.2480790340285397</v>
      </c>
      <c r="CM100" s="4">
        <f t="shared" si="151"/>
        <v>3.9489795918367347</v>
      </c>
      <c r="CN100" s="4">
        <f t="shared" si="152"/>
        <v>3.6892278360343185</v>
      </c>
      <c r="CO100" s="4">
        <f t="shared" si="153"/>
        <v>3.4615384615384617</v>
      </c>
      <c r="CP100" s="4">
        <f t="shared" si="154"/>
        <v>3.2603201347935977</v>
      </c>
      <c r="CQ100" s="4">
        <f t="shared" si="155"/>
        <v>3.081210191082802</v>
      </c>
      <c r="CR100" s="4">
        <f t="shared" si="156"/>
        <v>2.9207547169811323</v>
      </c>
      <c r="CS100" s="4">
        <f t="shared" si="157"/>
        <v>2.7761836441893828</v>
      </c>
      <c r="CT100" s="4">
        <f t="shared" si="158"/>
        <v>2.6452494873547505</v>
      </c>
      <c r="CU100" s="4">
        <f t="shared" si="159"/>
        <v>2.5261096605744124</v>
      </c>
      <c r="CV100" s="4">
        <f t="shared" si="160"/>
        <v>2.4172392254840727</v>
      </c>
      <c r="CW100" s="134">
        <f t="shared" si="161"/>
        <v>2.3173652694610785</v>
      </c>
      <c r="CX100" s="134">
        <f t="shared" si="162"/>
        <v>2.2254169062679705</v>
      </c>
      <c r="CY100" s="134">
        <f t="shared" si="163"/>
        <v>2.1404867256637168</v>
      </c>
      <c r="CZ100" s="134">
        <f t="shared" si="164"/>
        <v>2.061800745871071</v>
      </c>
      <c r="DA100" s="134">
        <f t="shared" si="165"/>
        <v>1.9886947584789314</v>
      </c>
      <c r="DB100" s="28" t="s">
        <v>28</v>
      </c>
    </row>
    <row r="101" spans="3:106" x14ac:dyDescent="0.2">
      <c r="D101" s="13" t="s">
        <v>29</v>
      </c>
      <c r="E101" s="190">
        <f t="shared" ref="E101:L101" si="204">MAX(E72,E48,E47,E46,E45)</f>
        <v>33.96</v>
      </c>
      <c r="F101" s="190">
        <f t="shared" si="204"/>
        <v>25.249070631970259</v>
      </c>
      <c r="G101" s="190">
        <f t="shared" si="204"/>
        <v>20.094674556213018</v>
      </c>
      <c r="H101" s="190">
        <f t="shared" si="204"/>
        <v>16.68796068796069</v>
      </c>
      <c r="I101" s="190">
        <f t="shared" si="204"/>
        <v>14.268907563025209</v>
      </c>
      <c r="J101" s="190">
        <f t="shared" si="204"/>
        <v>12.462385321100918</v>
      </c>
      <c r="K101" s="190">
        <f t="shared" si="204"/>
        <v>11.061889250814334</v>
      </c>
      <c r="L101" s="190">
        <f t="shared" si="204"/>
        <v>9.9443631039531493</v>
      </c>
      <c r="M101" s="4">
        <f t="shared" ref="M101:AG101" si="205">MAX(M72,M48,M47,M46,M45)</f>
        <v>9.0319148936170208</v>
      </c>
      <c r="N101" s="4">
        <f t="shared" si="205"/>
        <v>7.631460674157303</v>
      </c>
      <c r="O101" s="4">
        <f t="shared" si="205"/>
        <v>6.8261306532663326</v>
      </c>
      <c r="P101" s="4">
        <f t="shared" si="205"/>
        <v>6.597377367654202</v>
      </c>
      <c r="Q101" s="4">
        <f t="shared" si="205"/>
        <v>6.3834586466165426</v>
      </c>
      <c r="R101" s="4">
        <f t="shared" si="205"/>
        <v>5.9947043248014129</v>
      </c>
      <c r="S101" s="4">
        <f t="shared" si="205"/>
        <v>5.6505823627287857</v>
      </c>
      <c r="T101" s="4">
        <f t="shared" si="205"/>
        <v>5.3438237608182542</v>
      </c>
      <c r="U101" s="4">
        <f t="shared" si="205"/>
        <v>5.0686567164179106</v>
      </c>
      <c r="V101" s="4">
        <f t="shared" si="205"/>
        <v>4.8204400283889282</v>
      </c>
      <c r="W101" s="4">
        <f t="shared" si="205"/>
        <v>4.5953991880920162</v>
      </c>
      <c r="X101" s="4">
        <f t="shared" si="205"/>
        <v>4.3904330963154496</v>
      </c>
      <c r="Y101" s="4">
        <f t="shared" si="205"/>
        <v>4.2029702970297036</v>
      </c>
      <c r="Z101" s="4">
        <f t="shared" si="205"/>
        <v>4.0308605341246295</v>
      </c>
      <c r="AA101" s="4">
        <f t="shared" si="205"/>
        <v>3.8722919042189292</v>
      </c>
      <c r="AB101" s="4">
        <f t="shared" si="205"/>
        <v>3.725726823916621</v>
      </c>
      <c r="AC101" s="134">
        <f t="shared" si="205"/>
        <v>3.5898520084566599</v>
      </c>
      <c r="AD101" s="134">
        <f t="shared" si="205"/>
        <v>3.4635390107088226</v>
      </c>
      <c r="AE101" s="134">
        <f t="shared" si="205"/>
        <v>3.3458128078817739</v>
      </c>
      <c r="AF101" s="134">
        <f t="shared" si="205"/>
        <v>3.2358265840876617</v>
      </c>
      <c r="AG101" s="134">
        <f t="shared" si="205"/>
        <v>3.1328413284132841</v>
      </c>
      <c r="AH101" s="28" t="s">
        <v>29</v>
      </c>
      <c r="AI101" s="4"/>
      <c r="AJ101" s="4"/>
      <c r="AK101" s="4"/>
      <c r="AL101" s="4"/>
      <c r="AM101" s="97">
        <f>24.2/28.3</f>
        <v>0.85512367491166075</v>
      </c>
      <c r="AN101" s="13" t="s">
        <v>29</v>
      </c>
      <c r="AO101" s="190">
        <f t="shared" si="198"/>
        <v>29.04</v>
      </c>
      <c r="AP101" s="190">
        <f t="shared" si="198"/>
        <v>21.591078066914495</v>
      </c>
      <c r="AQ101" s="190">
        <f t="shared" si="198"/>
        <v>17.183431952662723</v>
      </c>
      <c r="AR101" s="190">
        <f t="shared" si="198"/>
        <v>14.270270270270272</v>
      </c>
      <c r="AS101" s="190">
        <f t="shared" si="198"/>
        <v>12.201680672268907</v>
      </c>
      <c r="AT101" s="190">
        <f t="shared" si="198"/>
        <v>10.656880733944954</v>
      </c>
      <c r="AU101" s="190">
        <f t="shared" si="198"/>
        <v>9.4592833876221505</v>
      </c>
      <c r="AV101" s="190">
        <f t="shared" si="198"/>
        <v>8.5036603221083471</v>
      </c>
      <c r="AW101" s="4">
        <f t="shared" si="123"/>
        <v>7.7234042553191484</v>
      </c>
      <c r="AX101" s="4">
        <f t="shared" si="124"/>
        <v>6.5258426966292129</v>
      </c>
      <c r="AY101" s="4">
        <f t="shared" si="125"/>
        <v>5.8371859296482418</v>
      </c>
      <c r="AZ101" s="4">
        <f t="shared" si="126"/>
        <v>5.6415735794074804</v>
      </c>
      <c r="BA101" s="4">
        <f t="shared" si="127"/>
        <v>5.4586466165413539</v>
      </c>
      <c r="BB101" s="4">
        <f t="shared" si="128"/>
        <v>5.1262135922330101</v>
      </c>
      <c r="BC101" s="4">
        <f t="shared" si="129"/>
        <v>4.8319467554076541</v>
      </c>
      <c r="BD101" s="4">
        <f t="shared" si="130"/>
        <v>4.5696302124311572</v>
      </c>
      <c r="BE101" s="4">
        <f t="shared" si="131"/>
        <v>4.3343283582089551</v>
      </c>
      <c r="BF101" s="4">
        <f t="shared" si="132"/>
        <v>4.1220723917672109</v>
      </c>
      <c r="BG101" s="4">
        <f t="shared" si="133"/>
        <v>3.9296346414073069</v>
      </c>
      <c r="BH101" s="4">
        <f t="shared" si="134"/>
        <v>3.7543632837750485</v>
      </c>
      <c r="BI101" s="4">
        <f t="shared" si="135"/>
        <v>3.5940594059405946</v>
      </c>
      <c r="BJ101" s="4">
        <f t="shared" si="136"/>
        <v>3.4468842729970328</v>
      </c>
      <c r="BK101" s="4">
        <f t="shared" si="137"/>
        <v>3.3112884834663632</v>
      </c>
      <c r="BL101" s="4">
        <f t="shared" si="138"/>
        <v>3.1859572133845311</v>
      </c>
      <c r="BM101" s="134">
        <f t="shared" si="139"/>
        <v>3.0697674418604652</v>
      </c>
      <c r="BN101" s="134">
        <f t="shared" si="140"/>
        <v>2.9617542070372265</v>
      </c>
      <c r="BO101" s="134">
        <f t="shared" si="141"/>
        <v>2.8610837438423649</v>
      </c>
      <c r="BP101" s="134">
        <f t="shared" si="142"/>
        <v>2.7670319199618874</v>
      </c>
      <c r="BQ101" s="134">
        <f t="shared" si="143"/>
        <v>2.6789667896678964</v>
      </c>
      <c r="BR101" s="28" t="s">
        <v>29</v>
      </c>
      <c r="BW101" s="97">
        <f>20.5/28.3</f>
        <v>0.72438162544169604</v>
      </c>
      <c r="BX101" s="13" t="s">
        <v>29</v>
      </c>
      <c r="BY101" s="190">
        <f t="shared" si="199"/>
        <v>24.599999999999998</v>
      </c>
      <c r="BZ101" s="190">
        <f t="shared" si="199"/>
        <v>18.289962825278806</v>
      </c>
      <c r="CA101" s="190">
        <f t="shared" si="199"/>
        <v>14.556213017751478</v>
      </c>
      <c r="CB101" s="190">
        <f t="shared" si="199"/>
        <v>12.088452088452089</v>
      </c>
      <c r="CC101" s="190">
        <f t="shared" si="199"/>
        <v>10.336134453781511</v>
      </c>
      <c r="CD101" s="190">
        <f t="shared" si="199"/>
        <v>9.0275229357798157</v>
      </c>
      <c r="CE101" s="190">
        <f t="shared" si="199"/>
        <v>8.0130293159609121</v>
      </c>
      <c r="CF101" s="190">
        <f t="shared" si="199"/>
        <v>7.2035139092240117</v>
      </c>
      <c r="CG101" s="4">
        <f t="shared" si="145"/>
        <v>6.5425531914893611</v>
      </c>
      <c r="CH101" s="4">
        <f t="shared" si="146"/>
        <v>5.5280898876404487</v>
      </c>
      <c r="CI101" s="4">
        <f t="shared" si="147"/>
        <v>4.9447236180904524</v>
      </c>
      <c r="CJ101" s="4">
        <f t="shared" si="148"/>
        <v>4.779018941233609</v>
      </c>
      <c r="CK101" s="4">
        <f t="shared" si="149"/>
        <v>4.6240601503759402</v>
      </c>
      <c r="CL101" s="4">
        <f t="shared" si="150"/>
        <v>4.3424536628420123</v>
      </c>
      <c r="CM101" s="4">
        <f t="shared" si="151"/>
        <v>4.0931780366056572</v>
      </c>
      <c r="CN101" s="4">
        <f t="shared" si="152"/>
        <v>3.870967741935484</v>
      </c>
      <c r="CO101" s="4">
        <f t="shared" si="153"/>
        <v>3.6716417910447761</v>
      </c>
      <c r="CP101" s="4">
        <f t="shared" si="154"/>
        <v>3.4918381831085874</v>
      </c>
      <c r="CQ101" s="4">
        <f t="shared" si="155"/>
        <v>3.3288227334235452</v>
      </c>
      <c r="CR101" s="4">
        <f t="shared" si="156"/>
        <v>3.1803490627020037</v>
      </c>
      <c r="CS101" s="4">
        <f t="shared" si="157"/>
        <v>3.0445544554455446</v>
      </c>
      <c r="CT101" s="4">
        <f t="shared" si="158"/>
        <v>2.9198813056379822</v>
      </c>
      <c r="CU101" s="4">
        <f t="shared" si="159"/>
        <v>2.8050171037628284</v>
      </c>
      <c r="CV101" s="4">
        <f t="shared" si="160"/>
        <v>2.6988480526604497</v>
      </c>
      <c r="CW101" s="134">
        <f t="shared" si="161"/>
        <v>2.6004228329809727</v>
      </c>
      <c r="CX101" s="134">
        <f t="shared" si="162"/>
        <v>2.5089240183579808</v>
      </c>
      <c r="CY101" s="134">
        <f t="shared" si="163"/>
        <v>2.4236453201970445</v>
      </c>
      <c r="CZ101" s="134">
        <f t="shared" si="164"/>
        <v>2.3439733206288711</v>
      </c>
      <c r="DA101" s="134">
        <f t="shared" si="165"/>
        <v>2.269372693726937</v>
      </c>
      <c r="DB101" s="28" t="s">
        <v>29</v>
      </c>
    </row>
    <row r="102" spans="3:106" x14ac:dyDescent="0.2">
      <c r="D102" s="7"/>
      <c r="E102" s="7"/>
      <c r="F102" s="7"/>
      <c r="G102" s="7"/>
      <c r="H102" s="7"/>
      <c r="I102" s="7"/>
      <c r="J102" s="7"/>
      <c r="K102" s="7"/>
      <c r="L102" s="7"/>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row>
    <row r="103" spans="3:106" x14ac:dyDescent="0.2">
      <c r="C103" s="299" t="s">
        <v>58</v>
      </c>
      <c r="D103" s="299"/>
      <c r="E103" s="189">
        <v>0</v>
      </c>
      <c r="F103" s="189">
        <v>0.25</v>
      </c>
      <c r="G103" s="189">
        <v>0.5</v>
      </c>
      <c r="H103" s="189">
        <v>0.75</v>
      </c>
      <c r="I103" s="189">
        <v>1</v>
      </c>
      <c r="J103" s="189">
        <v>1.25</v>
      </c>
      <c r="K103" s="189">
        <v>1.5</v>
      </c>
      <c r="L103" s="189">
        <v>1.75</v>
      </c>
      <c r="M103" s="30">
        <v>2</v>
      </c>
      <c r="N103" s="30">
        <v>2.5</v>
      </c>
      <c r="O103" s="30">
        <v>3</v>
      </c>
      <c r="P103" s="30">
        <v>3.5</v>
      </c>
      <c r="Q103" s="30">
        <v>4</v>
      </c>
      <c r="R103" s="30">
        <v>5</v>
      </c>
      <c r="S103" s="30">
        <v>6</v>
      </c>
      <c r="T103" s="30">
        <v>7</v>
      </c>
      <c r="U103" s="30">
        <v>8</v>
      </c>
      <c r="V103" s="30">
        <v>9</v>
      </c>
      <c r="W103" s="30">
        <v>10</v>
      </c>
      <c r="X103" s="30">
        <v>11</v>
      </c>
      <c r="Y103" s="30">
        <v>12</v>
      </c>
      <c r="Z103" s="30">
        <v>13</v>
      </c>
      <c r="AA103" s="30">
        <v>14</v>
      </c>
      <c r="AB103" s="30">
        <v>15</v>
      </c>
      <c r="AC103" s="132">
        <v>16</v>
      </c>
      <c r="AD103" s="132">
        <v>17</v>
      </c>
      <c r="AE103" s="132">
        <v>18</v>
      </c>
      <c r="AF103" s="132">
        <v>19</v>
      </c>
      <c r="AG103" s="132">
        <v>20</v>
      </c>
      <c r="AH103" s="32"/>
      <c r="AI103" s="32"/>
      <c r="AM103" s="299" t="s">
        <v>58</v>
      </c>
      <c r="AN103" s="299"/>
      <c r="AO103" s="189">
        <v>0</v>
      </c>
      <c r="AP103" s="189">
        <v>0.25</v>
      </c>
      <c r="AQ103" s="189">
        <v>0.5</v>
      </c>
      <c r="AR103" s="189">
        <v>0.75</v>
      </c>
      <c r="AS103" s="189">
        <v>1</v>
      </c>
      <c r="AT103" s="189">
        <v>1.25</v>
      </c>
      <c r="AU103" s="189">
        <v>1.5</v>
      </c>
      <c r="AV103" s="189">
        <v>1.75</v>
      </c>
      <c r="AW103" s="30">
        <v>2</v>
      </c>
      <c r="AX103" s="30">
        <v>2.5</v>
      </c>
      <c r="AY103" s="30">
        <v>3</v>
      </c>
      <c r="AZ103" s="30">
        <v>3.5</v>
      </c>
      <c r="BA103" s="30">
        <v>4</v>
      </c>
      <c r="BB103" s="30">
        <v>5</v>
      </c>
      <c r="BC103" s="30">
        <v>6</v>
      </c>
      <c r="BD103" s="30">
        <v>7</v>
      </c>
      <c r="BE103" s="30">
        <v>8</v>
      </c>
      <c r="BF103" s="30">
        <v>9</v>
      </c>
      <c r="BG103" s="30">
        <v>10</v>
      </c>
      <c r="BH103" s="30">
        <v>11</v>
      </c>
      <c r="BI103" s="30">
        <v>12</v>
      </c>
      <c r="BJ103" s="30">
        <v>13</v>
      </c>
      <c r="BK103" s="30">
        <v>14</v>
      </c>
      <c r="BL103" s="30">
        <v>15</v>
      </c>
      <c r="BM103" s="132">
        <v>16</v>
      </c>
      <c r="BN103" s="132">
        <v>17</v>
      </c>
      <c r="BO103" s="132">
        <v>18</v>
      </c>
      <c r="BP103" s="132">
        <v>19</v>
      </c>
      <c r="BQ103" s="132">
        <v>20</v>
      </c>
      <c r="BR103" s="32"/>
      <c r="BW103" s="299" t="s">
        <v>58</v>
      </c>
      <c r="BX103" s="299"/>
      <c r="BY103" s="189">
        <v>0</v>
      </c>
      <c r="BZ103" s="189">
        <v>0.25</v>
      </c>
      <c r="CA103" s="189">
        <v>0.5</v>
      </c>
      <c r="CB103" s="189">
        <v>0.75</v>
      </c>
      <c r="CC103" s="189">
        <v>1</v>
      </c>
      <c r="CD103" s="189">
        <v>1.25</v>
      </c>
      <c r="CE103" s="189">
        <v>1.5</v>
      </c>
      <c r="CF103" s="189">
        <v>1.75</v>
      </c>
      <c r="CG103" s="30">
        <v>2</v>
      </c>
      <c r="CH103" s="30">
        <v>2.5</v>
      </c>
      <c r="CI103" s="30">
        <v>3</v>
      </c>
      <c r="CJ103" s="30">
        <v>3.5</v>
      </c>
      <c r="CK103" s="30">
        <v>4</v>
      </c>
      <c r="CL103" s="30">
        <v>5</v>
      </c>
      <c r="CM103" s="30">
        <v>6</v>
      </c>
      <c r="CN103" s="30">
        <v>7</v>
      </c>
      <c r="CO103" s="30">
        <v>8</v>
      </c>
      <c r="CP103" s="30">
        <v>9</v>
      </c>
      <c r="CQ103" s="30">
        <v>10</v>
      </c>
      <c r="CR103" s="30">
        <v>11</v>
      </c>
      <c r="CS103" s="30">
        <v>12</v>
      </c>
      <c r="CT103" s="30">
        <v>13</v>
      </c>
      <c r="CU103" s="30">
        <v>14</v>
      </c>
      <c r="CV103" s="30">
        <v>15</v>
      </c>
      <c r="CW103" s="132">
        <v>16</v>
      </c>
      <c r="CX103" s="132">
        <v>17</v>
      </c>
      <c r="CY103" s="132">
        <v>18</v>
      </c>
      <c r="CZ103" s="132">
        <v>19</v>
      </c>
      <c r="DA103" s="132">
        <v>20</v>
      </c>
      <c r="DB103" s="32"/>
    </row>
    <row r="104" spans="3:106" x14ac:dyDescent="0.2">
      <c r="C104" s="299" t="s">
        <v>96</v>
      </c>
      <c r="D104" s="299"/>
      <c r="E104" s="32">
        <f t="shared" ref="E104:L104" si="206">MAX(E82:E101)</f>
        <v>72</v>
      </c>
      <c r="F104" s="32">
        <f t="shared" si="206"/>
        <v>53.531598513011154</v>
      </c>
      <c r="G104" s="32">
        <f t="shared" si="206"/>
        <v>42.603550295857993</v>
      </c>
      <c r="H104" s="32">
        <f t="shared" si="206"/>
        <v>35.380835380835379</v>
      </c>
      <c r="I104" s="32">
        <f t="shared" si="206"/>
        <v>30.252100840336134</v>
      </c>
      <c r="J104" s="32">
        <f t="shared" si="206"/>
        <v>26.422018348623851</v>
      </c>
      <c r="K104" s="32">
        <f t="shared" si="206"/>
        <v>23.452768729641697</v>
      </c>
      <c r="L104" s="32">
        <f t="shared" si="206"/>
        <v>21.083455344070281</v>
      </c>
      <c r="M104" s="32">
        <f>MAX(M82:M101)</f>
        <v>19.148936170212767</v>
      </c>
      <c r="N104" s="32">
        <f t="shared" ref="N104:AB104" si="207">MAX(N82:N101)</f>
        <v>16.179775280898877</v>
      </c>
      <c r="O104" s="32">
        <f t="shared" si="207"/>
        <v>14.007782101167315</v>
      </c>
      <c r="P104" s="32">
        <f t="shared" si="207"/>
        <v>12.349914236706692</v>
      </c>
      <c r="Q104" s="32">
        <f t="shared" si="207"/>
        <v>11.042944785276076</v>
      </c>
      <c r="R104" s="32">
        <f t="shared" si="207"/>
        <v>9.113924050632912</v>
      </c>
      <c r="S104" s="32">
        <f t="shared" si="207"/>
        <v>7.7586206896551735</v>
      </c>
      <c r="T104" s="32">
        <f t="shared" si="207"/>
        <v>6.9857697283311779</v>
      </c>
      <c r="U104" s="32">
        <f t="shared" si="207"/>
        <v>6.4133016627078385</v>
      </c>
      <c r="V104" s="32">
        <f t="shared" si="207"/>
        <v>5.9275521405049396</v>
      </c>
      <c r="W104" s="32">
        <f t="shared" si="207"/>
        <v>5.5102040816326525</v>
      </c>
      <c r="X104" s="32">
        <f t="shared" si="207"/>
        <v>5.1477597712106764</v>
      </c>
      <c r="Y104" s="32">
        <f t="shared" si="207"/>
        <v>4.8300536672629697</v>
      </c>
      <c r="Z104" s="32">
        <f t="shared" si="207"/>
        <v>4.5492839090143224</v>
      </c>
      <c r="AA104" s="32">
        <f t="shared" si="207"/>
        <v>4.2993630573248414</v>
      </c>
      <c r="AB104" s="32">
        <f t="shared" si="207"/>
        <v>4.126074498567335</v>
      </c>
      <c r="AC104" s="32">
        <f>MAX(AC82:AC101)</f>
        <v>3.9691289966923931</v>
      </c>
      <c r="AD104" s="32">
        <f>MAX(AD82:AD101)</f>
        <v>3.8236856080722257</v>
      </c>
      <c r="AE104" s="32">
        <f>MAX(AE82:AE101)</f>
        <v>3.6885245901639347</v>
      </c>
      <c r="AF104" s="32">
        <f>MAX(AF82:AF101)</f>
        <v>3.5625927758535383</v>
      </c>
      <c r="AG104" s="32">
        <f>MAX(AG82:AG101)</f>
        <v>3.4449760765550246</v>
      </c>
      <c r="AH104" s="32"/>
      <c r="AI104" s="32"/>
      <c r="AM104" s="299" t="s">
        <v>96</v>
      </c>
      <c r="AN104" s="299"/>
      <c r="AO104" s="32">
        <f t="shared" ref="AO104:AV104" si="208">MAX(AO82:AO101)</f>
        <v>72</v>
      </c>
      <c r="AP104" s="32">
        <f t="shared" si="208"/>
        <v>53.531598513011154</v>
      </c>
      <c r="AQ104" s="32">
        <f t="shared" si="208"/>
        <v>42.603550295857993</v>
      </c>
      <c r="AR104" s="32">
        <f t="shared" si="208"/>
        <v>35.380835380835379</v>
      </c>
      <c r="AS104" s="32">
        <f t="shared" si="208"/>
        <v>30.252100840336134</v>
      </c>
      <c r="AT104" s="32">
        <f t="shared" si="208"/>
        <v>26.422018348623851</v>
      </c>
      <c r="AU104" s="32">
        <f t="shared" si="208"/>
        <v>23.452768729641697</v>
      </c>
      <c r="AV104" s="32">
        <f t="shared" si="208"/>
        <v>21.083455344070281</v>
      </c>
      <c r="AW104" s="32">
        <f t="shared" ref="AW104:BL104" si="209">MAX(AW82:AW101)</f>
        <v>19.148936170212767</v>
      </c>
      <c r="AX104" s="32">
        <f t="shared" si="209"/>
        <v>16.179775280898877</v>
      </c>
      <c r="AY104" s="32">
        <f t="shared" si="209"/>
        <v>14.007782101167315</v>
      </c>
      <c r="AZ104" s="32">
        <f t="shared" si="209"/>
        <v>12.349914236706692</v>
      </c>
      <c r="BA104" s="32">
        <f t="shared" si="209"/>
        <v>11.042944785276076</v>
      </c>
      <c r="BB104" s="32">
        <f t="shared" si="209"/>
        <v>9.113924050632912</v>
      </c>
      <c r="BC104" s="32">
        <f t="shared" si="209"/>
        <v>7.7586206896551735</v>
      </c>
      <c r="BD104" s="32">
        <f t="shared" si="209"/>
        <v>6.7542213883677302</v>
      </c>
      <c r="BE104" s="32">
        <f t="shared" si="209"/>
        <v>5.9800664451827243</v>
      </c>
      <c r="BF104" s="32">
        <f t="shared" si="209"/>
        <v>5.3651266766020864</v>
      </c>
      <c r="BG104" s="32">
        <f t="shared" si="209"/>
        <v>4.8648648648648649</v>
      </c>
      <c r="BH104" s="32">
        <f t="shared" si="209"/>
        <v>4.4613918017159193</v>
      </c>
      <c r="BI104" s="32">
        <f t="shared" si="209"/>
        <v>4.1860465116279073</v>
      </c>
      <c r="BJ104" s="32">
        <f t="shared" si="209"/>
        <v>3.9427127211457464</v>
      </c>
      <c r="BK104" s="32">
        <f t="shared" si="209"/>
        <v>3.7261146496815294</v>
      </c>
      <c r="BL104" s="32">
        <f t="shared" si="209"/>
        <v>3.5759312320916905</v>
      </c>
      <c r="BM104" s="32">
        <f>MAX(BM82:BM101)</f>
        <v>3.4399117971334072</v>
      </c>
      <c r="BN104" s="32">
        <f>MAX(BN82:BN101)</f>
        <v>3.3138608603292625</v>
      </c>
      <c r="BO104" s="32">
        <f>MAX(BO82:BO101)</f>
        <v>3.1967213114754101</v>
      </c>
      <c r="BP104" s="32">
        <f>MAX(BP82:BP101)</f>
        <v>3.0875804057397334</v>
      </c>
      <c r="BQ104" s="32">
        <f>MAX(BQ82:BQ101)</f>
        <v>2.9856459330143545</v>
      </c>
      <c r="BR104" s="32"/>
      <c r="BW104" s="299" t="s">
        <v>96</v>
      </c>
      <c r="BX104" s="299"/>
      <c r="BY104" s="32">
        <f t="shared" ref="BY104:CF104" si="210">MAX(BY82:BY101)</f>
        <v>72</v>
      </c>
      <c r="BZ104" s="32">
        <f t="shared" si="210"/>
        <v>53.531598513011154</v>
      </c>
      <c r="CA104" s="32">
        <f t="shared" si="210"/>
        <v>42.603550295857993</v>
      </c>
      <c r="CB104" s="32">
        <f t="shared" si="210"/>
        <v>35.380835380835379</v>
      </c>
      <c r="CC104" s="32">
        <f t="shared" si="210"/>
        <v>30.252100840336134</v>
      </c>
      <c r="CD104" s="32">
        <f t="shared" si="210"/>
        <v>26.422018348623851</v>
      </c>
      <c r="CE104" s="32">
        <f t="shared" si="210"/>
        <v>23.452768729641697</v>
      </c>
      <c r="CF104" s="32">
        <f t="shared" si="210"/>
        <v>21.083455344070281</v>
      </c>
      <c r="CG104" s="32">
        <f t="shared" ref="CG104:CV104" si="211">MAX(CG82:CG101)</f>
        <v>19.148936170212767</v>
      </c>
      <c r="CH104" s="32">
        <f t="shared" si="211"/>
        <v>16.179775280898877</v>
      </c>
      <c r="CI104" s="32">
        <f t="shared" si="211"/>
        <v>14.007782101167315</v>
      </c>
      <c r="CJ104" s="32">
        <f t="shared" si="211"/>
        <v>12.349914236706692</v>
      </c>
      <c r="CK104" s="32">
        <f t="shared" si="211"/>
        <v>11.042944785276076</v>
      </c>
      <c r="CL104" s="32">
        <f t="shared" si="211"/>
        <v>9.113924050632912</v>
      </c>
      <c r="CM104" s="32">
        <f t="shared" si="211"/>
        <v>7.7586206896551735</v>
      </c>
      <c r="CN104" s="32">
        <f t="shared" si="211"/>
        <v>6.7542213883677302</v>
      </c>
      <c r="CO104" s="32">
        <f t="shared" si="211"/>
        <v>5.9800664451827243</v>
      </c>
      <c r="CP104" s="32">
        <f t="shared" si="211"/>
        <v>5.3651266766020864</v>
      </c>
      <c r="CQ104" s="32">
        <f t="shared" si="211"/>
        <v>4.8648648648648649</v>
      </c>
      <c r="CR104" s="32">
        <f t="shared" si="211"/>
        <v>4.4499381953028436</v>
      </c>
      <c r="CS104" s="32">
        <f t="shared" si="211"/>
        <v>4.1002277904328022</v>
      </c>
      <c r="CT104" s="32">
        <f t="shared" si="211"/>
        <v>3.8014783526927141</v>
      </c>
      <c r="CU104" s="32">
        <f t="shared" si="211"/>
        <v>3.543307086614174</v>
      </c>
      <c r="CV104" s="32">
        <f t="shared" si="211"/>
        <v>3.317972350230415</v>
      </c>
      <c r="CW104" s="32">
        <f>MAX(CW82:CW101)</f>
        <v>3.1195840554592724</v>
      </c>
      <c r="CX104" s="32">
        <f>MAX(CX82:CX101)</f>
        <v>2.9435813573180707</v>
      </c>
      <c r="CY104" s="32">
        <f>MAX(CY82:CY101)</f>
        <v>2.7863777089783284</v>
      </c>
      <c r="CZ104" s="32">
        <f>MAX(CZ82:CZ101)</f>
        <v>2.6715129486597005</v>
      </c>
      <c r="DA104" s="32">
        <f>MAX(DA82:DA101)</f>
        <v>2.6007604562737643</v>
      </c>
      <c r="DB104" s="32"/>
    </row>
    <row r="105" spans="3:106" x14ac:dyDescent="0.2">
      <c r="C105" s="311" t="s">
        <v>95</v>
      </c>
      <c r="D105" s="311"/>
      <c r="E105" s="195" t="str">
        <f>VLOOKUP(E104,E82:$AH$101,E106,FALSE)</f>
        <v>Truck 1</v>
      </c>
      <c r="F105" s="195" t="str">
        <f>VLOOKUP(F104,F82:$AH$101,F106,FALSE)</f>
        <v>Truck 1</v>
      </c>
      <c r="G105" s="195" t="str">
        <f>VLOOKUP(G104,G82:$AH$101,G106,FALSE)</f>
        <v>Truck 1</v>
      </c>
      <c r="H105" s="195" t="str">
        <f>VLOOKUP(H104,H82:$AH$101,H106,FALSE)</f>
        <v>Truck 1</v>
      </c>
      <c r="I105" s="195" t="str">
        <f>VLOOKUP(I104,I82:$AH$101,I106,FALSE)</f>
        <v>Truck 1</v>
      </c>
      <c r="J105" s="195" t="str">
        <f>VLOOKUP(J104,J82:$AH$101,J106,FALSE)</f>
        <v>Truck 1</v>
      </c>
      <c r="K105" s="195" t="str">
        <f>VLOOKUP(K104,K82:$AH$101,K106,FALSE)</f>
        <v>Truck 1</v>
      </c>
      <c r="L105" s="195" t="str">
        <f>VLOOKUP(L104,L82:$AH$101,L106,FALSE)</f>
        <v>Truck 1</v>
      </c>
      <c r="M105" s="83" t="str">
        <f>VLOOKUP(M104,M82:$AH$101,M106,FALSE)</f>
        <v>Truck 1</v>
      </c>
      <c r="N105" s="83" t="str">
        <f>VLOOKUP(N104,N82:$AH$101,N106,FALSE)</f>
        <v>Truck 1</v>
      </c>
      <c r="O105" s="83" t="str">
        <f>VLOOKUP(O104,O82:$AH$101,O106,FALSE)</f>
        <v>Truck 1</v>
      </c>
      <c r="P105" s="83" t="str">
        <f>VLOOKUP(P104,P82:$AH$101,P106,FALSE)</f>
        <v>Truck 1</v>
      </c>
      <c r="Q105" s="83" t="str">
        <f>VLOOKUP(Q104,Q82:$AH$101,Q106,FALSE)</f>
        <v>Truck 1</v>
      </c>
      <c r="R105" s="83" t="str">
        <f>VLOOKUP(R104,R82:$AH$101,R106,FALSE)</f>
        <v>Truck 1</v>
      </c>
      <c r="S105" s="83" t="str">
        <f>VLOOKUP(S104,S82:$AH$101,S106,FALSE)</f>
        <v>Truck 1</v>
      </c>
      <c r="T105" s="83" t="str">
        <f>VLOOKUP(T104,T82:$AH$101,T106,FALSE)</f>
        <v>Truck 13</v>
      </c>
      <c r="U105" s="83" t="str">
        <f>VLOOKUP(U104,U82:$AH$101,U106,FALSE)</f>
        <v>Truck 13</v>
      </c>
      <c r="V105" s="83" t="str">
        <f>VLOOKUP(V104,V82:$AH$101,V106,FALSE)</f>
        <v>Truck 13</v>
      </c>
      <c r="W105" s="83" t="str">
        <f>VLOOKUP(W104,W82:$AH$101,W106,FALSE)</f>
        <v>Truck 13</v>
      </c>
      <c r="X105" s="83" t="str">
        <f>VLOOKUP(X104,X82:$AH$101,X106,FALSE)</f>
        <v>Truck 13</v>
      </c>
      <c r="Y105" s="83" t="str">
        <f>VLOOKUP(Y104,Y82:$AH$101,Y106,FALSE)</f>
        <v>Truck 13</v>
      </c>
      <c r="Z105" s="83" t="str">
        <f>VLOOKUP(Z104,Z82:$AH$101,Z106,FALSE)</f>
        <v>Truck 13</v>
      </c>
      <c r="AA105" s="83" t="str">
        <f>VLOOKUP(AA104,AA82:$AH$101,AA106,FALSE)</f>
        <v>Truck 13</v>
      </c>
      <c r="AB105" s="49" t="str">
        <f>VLOOKUP(AB104,AB82:$AH$101,AB106,FALSE)</f>
        <v>Truck 5</v>
      </c>
      <c r="AC105" s="141" t="str">
        <f>VLOOKUP(AC104,AC82:$AH$101,AC106,FALSE)</f>
        <v>Truck 5</v>
      </c>
      <c r="AD105" s="141" t="str">
        <f>VLOOKUP(AD104,AD82:$AH$101,AD106,FALSE)</f>
        <v>Truck 5</v>
      </c>
      <c r="AE105" s="141" t="str">
        <f>VLOOKUP(AE104,AE82:$AH$101,AE106,FALSE)</f>
        <v>Truck 5</v>
      </c>
      <c r="AF105" s="141" t="str">
        <f>VLOOKUP(AF104,AF82:$AH$101,AF106,FALSE)</f>
        <v>Truck 5</v>
      </c>
      <c r="AG105" s="141" t="str">
        <f>VLOOKUP(AG104,AG82:$AH$101,AG106,FALSE)</f>
        <v>Truck 5</v>
      </c>
      <c r="AH105" s="32"/>
      <c r="AI105" s="32"/>
      <c r="AJ105" s="32"/>
      <c r="AK105" s="32"/>
      <c r="AM105" s="311" t="s">
        <v>95</v>
      </c>
      <c r="AN105" s="311"/>
      <c r="AO105" s="195" t="str">
        <f>VLOOKUP(AO104,AO82:$BR$102,AO106,FALSE)</f>
        <v>Truck 1</v>
      </c>
      <c r="AP105" s="195" t="str">
        <f>VLOOKUP(AP104,AP82:$BR$102,AP106,FALSE)</f>
        <v>Truck 1</v>
      </c>
      <c r="AQ105" s="195" t="str">
        <f>VLOOKUP(AQ104,AQ82:$BR$102,AQ106,FALSE)</f>
        <v>Truck 1</v>
      </c>
      <c r="AR105" s="195" t="str">
        <f>VLOOKUP(AR104,AR82:$BR$102,AR106,FALSE)</f>
        <v>Truck 1</v>
      </c>
      <c r="AS105" s="195" t="str">
        <f>VLOOKUP(AS104,AS82:$BR$102,AS106,FALSE)</f>
        <v>Truck 1</v>
      </c>
      <c r="AT105" s="195" t="str">
        <f>VLOOKUP(AT104,AT82:$BR$102,AT106,FALSE)</f>
        <v>Truck 1</v>
      </c>
      <c r="AU105" s="195" t="str">
        <f>VLOOKUP(AU104,AU82:$BR$102,AU106,FALSE)</f>
        <v>Truck 1</v>
      </c>
      <c r="AV105" s="195" t="str">
        <f>VLOOKUP(AV104,AV82:$BR$102,AV106,FALSE)</f>
        <v>Truck 1</v>
      </c>
      <c r="AW105" s="83" t="str">
        <f>VLOOKUP(AW104,AW82:$BR$102,AW106,FALSE)</f>
        <v>Truck 1</v>
      </c>
      <c r="AX105" s="83" t="str">
        <f>VLOOKUP(AX104,AX82:$BR$102,AX106,FALSE)</f>
        <v>Truck 1</v>
      </c>
      <c r="AY105" s="83" t="str">
        <f>VLOOKUP(AY104,AY82:$BR$102,AY106,FALSE)</f>
        <v>Truck 1</v>
      </c>
      <c r="AZ105" s="83" t="str">
        <f>VLOOKUP(AZ104,AZ82:$BR$102,AZ106,FALSE)</f>
        <v>Truck 1</v>
      </c>
      <c r="BA105" s="83" t="str">
        <f>VLOOKUP(BA104,BA82:$BR$102,BA106,FALSE)</f>
        <v>Truck 1</v>
      </c>
      <c r="BB105" s="83" t="str">
        <f>VLOOKUP(BB104,BB82:$BR$102,BB106,FALSE)</f>
        <v>Truck 1</v>
      </c>
      <c r="BC105" s="83" t="str">
        <f>VLOOKUP(BC104,BC82:$BR$102,BC106,FALSE)</f>
        <v>Truck 1</v>
      </c>
      <c r="BD105" s="83" t="str">
        <f>VLOOKUP(BD104,BD82:$BR$102,BD106,FALSE)</f>
        <v>Truck 1</v>
      </c>
      <c r="BE105" s="83" t="str">
        <f>VLOOKUP(BE104,BE82:$BR$102,BE106,FALSE)</f>
        <v>Truck 1</v>
      </c>
      <c r="BF105" s="83" t="str">
        <f>VLOOKUP(BF104,BF82:$BR$102,BF106,FALSE)</f>
        <v>Truck 1</v>
      </c>
      <c r="BG105" s="83" t="str">
        <f>VLOOKUP(BG104,BG82:$BR$102,BG106,FALSE)</f>
        <v>Truck 1</v>
      </c>
      <c r="BH105" s="83" t="str">
        <f>VLOOKUP(BH104,BH82:$BR$102,BH106,FALSE)</f>
        <v>Truck 13</v>
      </c>
      <c r="BI105" s="83" t="str">
        <f>VLOOKUP(BI104,BI82:$BR$102,BI106,FALSE)</f>
        <v>Truck 13</v>
      </c>
      <c r="BJ105" s="83" t="str">
        <f>VLOOKUP(BJ104,BJ82:$BR$102,BJ106,FALSE)</f>
        <v>Truck 13</v>
      </c>
      <c r="BK105" s="83" t="str">
        <f>VLOOKUP(BK104,BK82:$BR$102,BK106,FALSE)</f>
        <v>Truck 13</v>
      </c>
      <c r="BL105" s="49" t="str">
        <f>VLOOKUP(BL104,BL82:$BR$102,BL106,FALSE)</f>
        <v>Truck 5</v>
      </c>
      <c r="BM105" s="141" t="str">
        <f>VLOOKUP(BM104,BM82:$BR$102,BM106,FALSE)</f>
        <v>Truck 5</v>
      </c>
      <c r="BN105" s="141" t="str">
        <f>VLOOKUP(BN104,BN82:$BR$102,BN106,FALSE)</f>
        <v>Truck 5</v>
      </c>
      <c r="BO105" s="141" t="str">
        <f>VLOOKUP(BO104,BO82:$BR$102,BO106,FALSE)</f>
        <v>Truck 5</v>
      </c>
      <c r="BP105" s="141" t="str">
        <f>VLOOKUP(BP104,BP82:$BR$102,BP106,FALSE)</f>
        <v>Truck 5</v>
      </c>
      <c r="BQ105" s="141" t="str">
        <f>VLOOKUP(BQ104,BQ82:$BR$102,BQ106,FALSE)</f>
        <v>Truck 5</v>
      </c>
      <c r="BR105" s="32"/>
      <c r="BW105" s="311" t="s">
        <v>95</v>
      </c>
      <c r="BX105" s="311"/>
      <c r="BY105" s="195" t="str">
        <f>VLOOKUP(BY104,BY82:$DB$101,BY106,FALSE)</f>
        <v>Truck 1</v>
      </c>
      <c r="BZ105" s="195" t="str">
        <f>VLOOKUP(BZ104,BZ82:$DB$101,BZ106,FALSE)</f>
        <v>Truck 1</v>
      </c>
      <c r="CA105" s="195" t="str">
        <f>VLOOKUP(CA104,CA82:$DB$101,CA106,FALSE)</f>
        <v>Truck 1</v>
      </c>
      <c r="CB105" s="195" t="str">
        <f>VLOOKUP(CB104,CB82:$DB$101,CB106,FALSE)</f>
        <v>Truck 1</v>
      </c>
      <c r="CC105" s="195" t="str">
        <f>VLOOKUP(CC104,CC82:$DB$101,CC106,FALSE)</f>
        <v>Truck 1</v>
      </c>
      <c r="CD105" s="195" t="str">
        <f>VLOOKUP(CD104,CD82:$DB$101,CD106,FALSE)</f>
        <v>Truck 1</v>
      </c>
      <c r="CE105" s="195" t="str">
        <f>VLOOKUP(CE104,CE82:$DB$101,CE106,FALSE)</f>
        <v>Truck 1</v>
      </c>
      <c r="CF105" s="195" t="str">
        <f>VLOOKUP(CF104,CF82:$DB$101,CF106,FALSE)</f>
        <v>Truck 1</v>
      </c>
      <c r="CG105" s="195" t="str">
        <f>VLOOKUP(CG104,CG82:$DB$101,CG106,FALSE)</f>
        <v>Truck 1</v>
      </c>
      <c r="CH105" s="195" t="str">
        <f>VLOOKUP(CH104,CH82:$DB$101,CH106,FALSE)</f>
        <v>Truck 1</v>
      </c>
      <c r="CI105" s="195" t="str">
        <f>VLOOKUP(CI104,CI82:$DB$101,CI106,FALSE)</f>
        <v>Truck 1</v>
      </c>
      <c r="CJ105" s="195" t="str">
        <f>VLOOKUP(CJ104,CJ82:$DB$101,CJ106,FALSE)</f>
        <v>Truck 1</v>
      </c>
      <c r="CK105" s="195" t="str">
        <f>VLOOKUP(CK104,CK82:$DB$101,CK106,FALSE)</f>
        <v>Truck 1</v>
      </c>
      <c r="CL105" s="195" t="str">
        <f>VLOOKUP(CL104,CL82:$DB$101,CL106,FALSE)</f>
        <v>Truck 1</v>
      </c>
      <c r="CM105" s="195" t="str">
        <f>VLOOKUP(CM104,CM82:$DB$101,CM106,FALSE)</f>
        <v>Truck 1</v>
      </c>
      <c r="CN105" s="195" t="str">
        <f>VLOOKUP(CN104,CN82:$DB$101,CN106,FALSE)</f>
        <v>Truck 1</v>
      </c>
      <c r="CO105" s="195" t="str">
        <f>VLOOKUP(CO104,CO82:$DB$101,CO106,FALSE)</f>
        <v>Truck 1</v>
      </c>
      <c r="CP105" s="195" t="str">
        <f>VLOOKUP(CP104,CP82:$DB$101,CP106,FALSE)</f>
        <v>Truck 1</v>
      </c>
      <c r="CQ105" s="195" t="str">
        <f>VLOOKUP(CQ104,CQ82:$DB$101,CQ106,FALSE)</f>
        <v>Truck 1</v>
      </c>
      <c r="CR105" s="195" t="str">
        <f>VLOOKUP(CR104,CR82:$DB$101,CR106,FALSE)</f>
        <v>Truck 1</v>
      </c>
      <c r="CS105" s="195" t="str">
        <f>VLOOKUP(CS104,CS82:$DB$101,CS106,FALSE)</f>
        <v>Truck 1</v>
      </c>
      <c r="CT105" s="195" t="str">
        <f>VLOOKUP(CT104,CT82:$DB$101,CT106,FALSE)</f>
        <v>Truck 1</v>
      </c>
      <c r="CU105" s="195" t="str">
        <f>VLOOKUP(CU104,CU82:$DB$101,CU106,FALSE)</f>
        <v>Truck 1</v>
      </c>
      <c r="CV105" s="195" t="str">
        <f>VLOOKUP(CV104,CV82:$DB$101,CV106,FALSE)</f>
        <v>Truck 1</v>
      </c>
      <c r="CW105" s="195" t="str">
        <f>VLOOKUP(CW104,CW82:$DB$101,CW106,FALSE)</f>
        <v>Truck 1</v>
      </c>
      <c r="CX105" s="195" t="str">
        <f>VLOOKUP(CX104,CX82:$DB$101,CX106,FALSE)</f>
        <v>Truck 1</v>
      </c>
      <c r="CY105" s="195" t="str">
        <f>VLOOKUP(CY104,CY82:$DB$101,CY106,FALSE)</f>
        <v>Truck 1</v>
      </c>
      <c r="CZ105" s="195" t="str">
        <f>VLOOKUP(CZ104,CZ82:$DB$101,CZ106,FALSE)</f>
        <v>Truck 4</v>
      </c>
      <c r="DA105" s="141" t="str">
        <f>VLOOKUP(DA104,DA82:$DB$101,DA106,FALSE)</f>
        <v>Truck 3</v>
      </c>
      <c r="DB105" s="32"/>
    </row>
    <row r="106" spans="3:106" x14ac:dyDescent="0.2">
      <c r="E106" s="68">
        <f t="shared" ref="E106:L106" si="212">F106+1</f>
        <v>30</v>
      </c>
      <c r="F106" s="68">
        <f t="shared" si="212"/>
        <v>29</v>
      </c>
      <c r="G106" s="68">
        <f t="shared" si="212"/>
        <v>28</v>
      </c>
      <c r="H106" s="68">
        <f t="shared" si="212"/>
        <v>27</v>
      </c>
      <c r="I106" s="68">
        <f t="shared" si="212"/>
        <v>26</v>
      </c>
      <c r="J106" s="68">
        <f t="shared" si="212"/>
        <v>25</v>
      </c>
      <c r="K106" s="68">
        <f t="shared" si="212"/>
        <v>24</v>
      </c>
      <c r="L106" s="68">
        <f t="shared" si="212"/>
        <v>23</v>
      </c>
      <c r="M106" s="68">
        <f t="shared" ref="M106:AE106" si="213">N106+1</f>
        <v>22</v>
      </c>
      <c r="N106" s="68">
        <f t="shared" si="213"/>
        <v>21</v>
      </c>
      <c r="O106" s="68">
        <f t="shared" si="213"/>
        <v>20</v>
      </c>
      <c r="P106" s="68">
        <f t="shared" si="213"/>
        <v>19</v>
      </c>
      <c r="Q106" s="68">
        <f t="shared" si="213"/>
        <v>18</v>
      </c>
      <c r="R106" s="68">
        <f t="shared" si="213"/>
        <v>17</v>
      </c>
      <c r="S106" s="68">
        <f t="shared" si="213"/>
        <v>16</v>
      </c>
      <c r="T106" s="68">
        <f t="shared" si="213"/>
        <v>15</v>
      </c>
      <c r="U106" s="68">
        <f t="shared" si="213"/>
        <v>14</v>
      </c>
      <c r="V106" s="68">
        <f t="shared" si="213"/>
        <v>13</v>
      </c>
      <c r="W106" s="68">
        <f t="shared" si="213"/>
        <v>12</v>
      </c>
      <c r="X106" s="68">
        <f t="shared" si="213"/>
        <v>11</v>
      </c>
      <c r="Y106" s="68">
        <f t="shared" si="213"/>
        <v>10</v>
      </c>
      <c r="Z106" s="68">
        <f t="shared" si="213"/>
        <v>9</v>
      </c>
      <c r="AA106" s="68">
        <f t="shared" si="213"/>
        <v>8</v>
      </c>
      <c r="AB106" s="68">
        <f t="shared" si="213"/>
        <v>7</v>
      </c>
      <c r="AC106" s="68">
        <f t="shared" si="213"/>
        <v>6</v>
      </c>
      <c r="AD106" s="68">
        <f t="shared" si="213"/>
        <v>5</v>
      </c>
      <c r="AE106" s="68">
        <f t="shared" si="213"/>
        <v>4</v>
      </c>
      <c r="AF106" s="68">
        <f>AG106+1</f>
        <v>3</v>
      </c>
      <c r="AG106" s="68">
        <v>2</v>
      </c>
      <c r="AH106" s="32"/>
      <c r="AI106" s="32"/>
      <c r="AJ106" s="32"/>
      <c r="AK106" s="32"/>
      <c r="AO106" s="68">
        <f t="shared" ref="AO106:AV106" si="214">E106</f>
        <v>30</v>
      </c>
      <c r="AP106" s="68">
        <f t="shared" si="214"/>
        <v>29</v>
      </c>
      <c r="AQ106" s="68">
        <f t="shared" si="214"/>
        <v>28</v>
      </c>
      <c r="AR106" s="68">
        <f t="shared" si="214"/>
        <v>27</v>
      </c>
      <c r="AS106" s="68">
        <f t="shared" si="214"/>
        <v>26</v>
      </c>
      <c r="AT106" s="68">
        <f t="shared" si="214"/>
        <v>25</v>
      </c>
      <c r="AU106" s="68">
        <f t="shared" si="214"/>
        <v>24</v>
      </c>
      <c r="AV106" s="68">
        <f t="shared" si="214"/>
        <v>23</v>
      </c>
      <c r="AW106" s="68">
        <f t="shared" ref="AW106:BQ106" si="215">M106</f>
        <v>22</v>
      </c>
      <c r="AX106" s="68">
        <f t="shared" si="215"/>
        <v>21</v>
      </c>
      <c r="AY106" s="68">
        <f t="shared" si="215"/>
        <v>20</v>
      </c>
      <c r="AZ106" s="68">
        <f t="shared" si="215"/>
        <v>19</v>
      </c>
      <c r="BA106" s="68">
        <f t="shared" si="215"/>
        <v>18</v>
      </c>
      <c r="BB106" s="68">
        <f t="shared" si="215"/>
        <v>17</v>
      </c>
      <c r="BC106" s="68">
        <f t="shared" si="215"/>
        <v>16</v>
      </c>
      <c r="BD106" s="68">
        <f t="shared" si="215"/>
        <v>15</v>
      </c>
      <c r="BE106" s="68">
        <f t="shared" si="215"/>
        <v>14</v>
      </c>
      <c r="BF106" s="68">
        <f t="shared" si="215"/>
        <v>13</v>
      </c>
      <c r="BG106" s="68">
        <f t="shared" si="215"/>
        <v>12</v>
      </c>
      <c r="BH106" s="68">
        <f t="shared" si="215"/>
        <v>11</v>
      </c>
      <c r="BI106" s="68">
        <f t="shared" si="215"/>
        <v>10</v>
      </c>
      <c r="BJ106" s="68">
        <f t="shared" si="215"/>
        <v>9</v>
      </c>
      <c r="BK106" s="68">
        <f t="shared" si="215"/>
        <v>8</v>
      </c>
      <c r="BL106" s="68">
        <f t="shared" si="215"/>
        <v>7</v>
      </c>
      <c r="BM106" s="68">
        <f t="shared" si="215"/>
        <v>6</v>
      </c>
      <c r="BN106" s="68">
        <f t="shared" si="215"/>
        <v>5</v>
      </c>
      <c r="BO106" s="68">
        <f t="shared" si="215"/>
        <v>4</v>
      </c>
      <c r="BP106" s="68">
        <f t="shared" si="215"/>
        <v>3</v>
      </c>
      <c r="BQ106" s="68">
        <f t="shared" si="215"/>
        <v>2</v>
      </c>
      <c r="BR106" s="32"/>
      <c r="BY106" s="68">
        <f t="shared" ref="BY106:CF106" si="216">AO106</f>
        <v>30</v>
      </c>
      <c r="BZ106" s="68">
        <f t="shared" si="216"/>
        <v>29</v>
      </c>
      <c r="CA106" s="68">
        <f t="shared" si="216"/>
        <v>28</v>
      </c>
      <c r="CB106" s="68">
        <f t="shared" si="216"/>
        <v>27</v>
      </c>
      <c r="CC106" s="68">
        <f t="shared" si="216"/>
        <v>26</v>
      </c>
      <c r="CD106" s="68">
        <f t="shared" si="216"/>
        <v>25</v>
      </c>
      <c r="CE106" s="68">
        <f t="shared" si="216"/>
        <v>24</v>
      </c>
      <c r="CF106" s="68">
        <f t="shared" si="216"/>
        <v>23</v>
      </c>
      <c r="CG106" s="68">
        <f t="shared" ref="CG106:DA106" si="217">AW106</f>
        <v>22</v>
      </c>
      <c r="CH106" s="68">
        <f t="shared" si="217"/>
        <v>21</v>
      </c>
      <c r="CI106" s="68">
        <f t="shared" si="217"/>
        <v>20</v>
      </c>
      <c r="CJ106" s="68">
        <f t="shared" si="217"/>
        <v>19</v>
      </c>
      <c r="CK106" s="68">
        <f t="shared" si="217"/>
        <v>18</v>
      </c>
      <c r="CL106" s="68">
        <f t="shared" si="217"/>
        <v>17</v>
      </c>
      <c r="CM106" s="68">
        <f t="shared" si="217"/>
        <v>16</v>
      </c>
      <c r="CN106" s="68">
        <f t="shared" si="217"/>
        <v>15</v>
      </c>
      <c r="CO106" s="68">
        <f t="shared" si="217"/>
        <v>14</v>
      </c>
      <c r="CP106" s="68">
        <f t="shared" si="217"/>
        <v>13</v>
      </c>
      <c r="CQ106" s="68">
        <f t="shared" si="217"/>
        <v>12</v>
      </c>
      <c r="CR106" s="68">
        <f t="shared" si="217"/>
        <v>11</v>
      </c>
      <c r="CS106" s="68">
        <f t="shared" si="217"/>
        <v>10</v>
      </c>
      <c r="CT106" s="68">
        <f t="shared" si="217"/>
        <v>9</v>
      </c>
      <c r="CU106" s="68">
        <f t="shared" si="217"/>
        <v>8</v>
      </c>
      <c r="CV106" s="68">
        <f t="shared" si="217"/>
        <v>7</v>
      </c>
      <c r="CW106" s="68">
        <f t="shared" si="217"/>
        <v>6</v>
      </c>
      <c r="CX106" s="68">
        <f t="shared" si="217"/>
        <v>5</v>
      </c>
      <c r="CY106" s="68">
        <f t="shared" si="217"/>
        <v>4</v>
      </c>
      <c r="CZ106" s="68">
        <f t="shared" si="217"/>
        <v>3</v>
      </c>
      <c r="DA106" s="68">
        <f t="shared" si="217"/>
        <v>2</v>
      </c>
      <c r="DB106" s="32"/>
    </row>
    <row r="107" spans="3:106" x14ac:dyDescent="0.2">
      <c r="D107" s="7" t="s">
        <v>97</v>
      </c>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N107" s="7" t="s">
        <v>97</v>
      </c>
      <c r="AO107" s="32"/>
      <c r="AP107" s="32"/>
      <c r="AQ107" s="32"/>
      <c r="AR107" s="32"/>
      <c r="AS107" s="32"/>
      <c r="AT107" s="32"/>
      <c r="AU107" s="32"/>
      <c r="AV107" s="32"/>
      <c r="AW107" s="32"/>
      <c r="AX107" s="32"/>
      <c r="AY107" s="32"/>
      <c r="AZ107" s="32"/>
      <c r="BA107" s="32"/>
      <c r="BB107" s="32"/>
      <c r="BC107" s="32"/>
      <c r="BD107" s="32"/>
      <c r="BE107" s="32"/>
      <c r="BF107" s="32"/>
      <c r="BG107" s="32"/>
      <c r="BH107" s="32"/>
      <c r="BI107" s="32"/>
      <c r="BJ107" s="32"/>
      <c r="BK107" s="32"/>
      <c r="BL107" s="32"/>
      <c r="BM107" s="32"/>
      <c r="BN107" s="32"/>
      <c r="BO107" s="32"/>
      <c r="BP107" s="32"/>
      <c r="BQ107" s="32"/>
      <c r="BR107" s="32"/>
      <c r="BX107" s="7" t="s">
        <v>97</v>
      </c>
      <c r="BY107" s="32"/>
      <c r="BZ107" s="32"/>
      <c r="CA107" s="32"/>
      <c r="CB107" s="32"/>
      <c r="CC107" s="32"/>
      <c r="CD107" s="32"/>
      <c r="CE107" s="32"/>
      <c r="CF107" s="32"/>
      <c r="CG107" s="32"/>
      <c r="CH107" s="32"/>
      <c r="CI107" s="32"/>
      <c r="CJ107" s="32"/>
      <c r="CK107" s="32"/>
      <c r="CL107" s="32"/>
      <c r="CM107" s="32"/>
      <c r="CN107" s="32"/>
      <c r="CO107" s="32"/>
      <c r="CP107" s="32"/>
      <c r="CQ107" s="32"/>
      <c r="CR107" s="32"/>
      <c r="CS107" s="32"/>
      <c r="CT107" s="32"/>
      <c r="CU107" s="32"/>
      <c r="CV107" s="32"/>
      <c r="CW107" s="32"/>
      <c r="CX107" s="32"/>
      <c r="CY107" s="32"/>
      <c r="CZ107" s="32"/>
      <c r="DA107" s="32"/>
      <c r="DB107" s="32"/>
    </row>
    <row r="108" spans="3:106" x14ac:dyDescent="0.2">
      <c r="C108" s="28" t="s">
        <v>7</v>
      </c>
      <c r="D108" s="14">
        <v>1.39</v>
      </c>
      <c r="E108" s="190">
        <f t="shared" ref="E108:L108" si="218">E82*$D$108</f>
        <v>100.08</v>
      </c>
      <c r="F108" s="190">
        <f t="shared" si="218"/>
        <v>74.408921933085495</v>
      </c>
      <c r="G108" s="190">
        <f t="shared" si="218"/>
        <v>59.218934911242606</v>
      </c>
      <c r="H108" s="190">
        <f t="shared" si="218"/>
        <v>49.179361179361173</v>
      </c>
      <c r="I108" s="190">
        <f t="shared" si="218"/>
        <v>42.05042016806722</v>
      </c>
      <c r="J108" s="190">
        <f t="shared" si="218"/>
        <v>36.726605504587148</v>
      </c>
      <c r="K108" s="190">
        <f t="shared" si="218"/>
        <v>32.599348534201958</v>
      </c>
      <c r="L108" s="190">
        <f t="shared" si="218"/>
        <v>29.306002928257687</v>
      </c>
      <c r="M108" s="4">
        <f>M82*$D$108</f>
        <v>26.617021276595747</v>
      </c>
      <c r="N108" s="4">
        <f t="shared" ref="N108:AB108" si="219">N82*$D$108</f>
        <v>22.489887640449439</v>
      </c>
      <c r="O108" s="4">
        <f t="shared" si="219"/>
        <v>19.470817120622566</v>
      </c>
      <c r="P108" s="4">
        <f t="shared" si="219"/>
        <v>17.166380789022302</v>
      </c>
      <c r="Q108" s="4">
        <f t="shared" si="219"/>
        <v>15.349693251533743</v>
      </c>
      <c r="R108" s="4">
        <f t="shared" si="219"/>
        <v>12.668354430379747</v>
      </c>
      <c r="S108" s="4">
        <f t="shared" si="219"/>
        <v>10.78448275862069</v>
      </c>
      <c r="T108" s="4">
        <f t="shared" si="219"/>
        <v>9.3883677298311436</v>
      </c>
      <c r="U108" s="4">
        <f t="shared" si="219"/>
        <v>8.3122923588039868</v>
      </c>
      <c r="V108" s="4">
        <f t="shared" si="219"/>
        <v>7.4575260804768995</v>
      </c>
      <c r="W108" s="4">
        <f t="shared" si="219"/>
        <v>6.7621621621621619</v>
      </c>
      <c r="X108" s="4">
        <f t="shared" si="219"/>
        <v>6.1854140914709523</v>
      </c>
      <c r="Y108" s="4">
        <f t="shared" si="219"/>
        <v>5.6993166287015944</v>
      </c>
      <c r="Z108" s="4">
        <f t="shared" si="219"/>
        <v>5.2840549102428724</v>
      </c>
      <c r="AA108" s="4">
        <f t="shared" si="219"/>
        <v>4.9251968503937018</v>
      </c>
      <c r="AB108" s="4">
        <f t="shared" si="219"/>
        <v>4.6119815668202762</v>
      </c>
      <c r="AC108" s="134">
        <f>AC82*$D$108</f>
        <v>4.336221837088388</v>
      </c>
      <c r="AD108" s="134">
        <f>AD82*$D$108</f>
        <v>4.0915780866721176</v>
      </c>
      <c r="AE108" s="134">
        <f>AE82*$D$108</f>
        <v>3.873065015479876</v>
      </c>
      <c r="AF108" s="134">
        <f>AF82*$D$108</f>
        <v>3.6767083027185898</v>
      </c>
      <c r="AG108" s="134">
        <f>AG82*$D$108</f>
        <v>3.499300699300699</v>
      </c>
      <c r="AH108" s="28" t="s">
        <v>7</v>
      </c>
      <c r="AI108" s="32"/>
      <c r="AJ108" s="32"/>
      <c r="AK108" s="32"/>
      <c r="AM108" s="28" t="s">
        <v>7</v>
      </c>
      <c r="AN108" s="14">
        <v>1.39</v>
      </c>
      <c r="AO108" s="190">
        <f t="shared" ref="AO108:AV108" si="220">AO82*$AN$109</f>
        <v>100.08</v>
      </c>
      <c r="AP108" s="190">
        <f t="shared" si="220"/>
        <v>74.408921933085495</v>
      </c>
      <c r="AQ108" s="190">
        <f t="shared" si="220"/>
        <v>59.218934911242606</v>
      </c>
      <c r="AR108" s="190">
        <f t="shared" si="220"/>
        <v>49.179361179361173</v>
      </c>
      <c r="AS108" s="190">
        <f t="shared" si="220"/>
        <v>42.05042016806722</v>
      </c>
      <c r="AT108" s="190">
        <f t="shared" si="220"/>
        <v>36.726605504587148</v>
      </c>
      <c r="AU108" s="190">
        <f t="shared" si="220"/>
        <v>32.599348534201958</v>
      </c>
      <c r="AV108" s="190">
        <f t="shared" si="220"/>
        <v>29.306002928257687</v>
      </c>
      <c r="AW108" s="4">
        <f>AW82*$AN$109</f>
        <v>26.617021276595747</v>
      </c>
      <c r="AX108" s="4">
        <f t="shared" ref="AX108:BL108" si="221">AX82*$AN$108</f>
        <v>22.489887640449439</v>
      </c>
      <c r="AY108" s="4">
        <f t="shared" si="221"/>
        <v>19.470817120622566</v>
      </c>
      <c r="AZ108" s="4">
        <f t="shared" si="221"/>
        <v>17.166380789022302</v>
      </c>
      <c r="BA108" s="4">
        <f t="shared" si="221"/>
        <v>15.349693251533743</v>
      </c>
      <c r="BB108" s="4">
        <f t="shared" si="221"/>
        <v>12.668354430379747</v>
      </c>
      <c r="BC108" s="4">
        <f t="shared" si="221"/>
        <v>10.78448275862069</v>
      </c>
      <c r="BD108" s="4">
        <f t="shared" si="221"/>
        <v>9.3883677298311436</v>
      </c>
      <c r="BE108" s="4">
        <f t="shared" si="221"/>
        <v>8.3122923588039868</v>
      </c>
      <c r="BF108" s="4">
        <f t="shared" si="221"/>
        <v>7.4575260804768995</v>
      </c>
      <c r="BG108" s="4">
        <f t="shared" si="221"/>
        <v>6.7621621621621619</v>
      </c>
      <c r="BH108" s="4">
        <f t="shared" si="221"/>
        <v>6.1854140914709523</v>
      </c>
      <c r="BI108" s="4">
        <f t="shared" si="221"/>
        <v>5.6993166287015944</v>
      </c>
      <c r="BJ108" s="4">
        <f t="shared" si="221"/>
        <v>5.2840549102428724</v>
      </c>
      <c r="BK108" s="4">
        <f t="shared" si="221"/>
        <v>4.9251968503937018</v>
      </c>
      <c r="BL108" s="4">
        <f t="shared" si="221"/>
        <v>4.6119815668202762</v>
      </c>
      <c r="BM108" s="134">
        <f>BM82*$AN$108</f>
        <v>4.336221837088388</v>
      </c>
      <c r="BN108" s="134">
        <f>BN82*$AN$108</f>
        <v>4.0915780866721176</v>
      </c>
      <c r="BO108" s="134">
        <f>BO82*$AN$108</f>
        <v>3.873065015479876</v>
      </c>
      <c r="BP108" s="134">
        <f>BP82*$AN$108</f>
        <v>3.6767083027185898</v>
      </c>
      <c r="BQ108" s="134">
        <f>BQ82*$AN$108</f>
        <v>3.499300699300699</v>
      </c>
      <c r="BR108" s="28" t="s">
        <v>7</v>
      </c>
      <c r="BW108" s="28" t="s">
        <v>7</v>
      </c>
      <c r="BX108" s="14">
        <v>1.39</v>
      </c>
      <c r="BY108" s="190">
        <f t="shared" ref="BY108:CF108" si="222">BY82*$BX$108</f>
        <v>100.08</v>
      </c>
      <c r="BZ108" s="190">
        <f t="shared" si="222"/>
        <v>74.408921933085495</v>
      </c>
      <c r="CA108" s="190">
        <f t="shared" si="222"/>
        <v>59.218934911242606</v>
      </c>
      <c r="CB108" s="190">
        <f t="shared" si="222"/>
        <v>49.179361179361173</v>
      </c>
      <c r="CC108" s="190">
        <f t="shared" si="222"/>
        <v>42.05042016806722</v>
      </c>
      <c r="CD108" s="190">
        <f t="shared" si="222"/>
        <v>36.726605504587148</v>
      </c>
      <c r="CE108" s="190">
        <f t="shared" si="222"/>
        <v>32.599348534201958</v>
      </c>
      <c r="CF108" s="190">
        <f t="shared" si="222"/>
        <v>29.306002928257687</v>
      </c>
      <c r="CG108" s="4">
        <f>CG82*$BX$108</f>
        <v>26.617021276595747</v>
      </c>
      <c r="CH108" s="4">
        <f t="shared" ref="CH108:CV108" si="223">CH82*$BX$108</f>
        <v>22.489887640449439</v>
      </c>
      <c r="CI108" s="4">
        <f t="shared" si="223"/>
        <v>19.470817120622566</v>
      </c>
      <c r="CJ108" s="4">
        <f t="shared" si="223"/>
        <v>17.166380789022302</v>
      </c>
      <c r="CK108" s="4">
        <f t="shared" si="223"/>
        <v>15.349693251533743</v>
      </c>
      <c r="CL108" s="4">
        <f t="shared" si="223"/>
        <v>12.668354430379747</v>
      </c>
      <c r="CM108" s="4">
        <f t="shared" si="223"/>
        <v>10.78448275862069</v>
      </c>
      <c r="CN108" s="4">
        <f t="shared" si="223"/>
        <v>9.3883677298311436</v>
      </c>
      <c r="CO108" s="4">
        <f t="shared" si="223"/>
        <v>8.3122923588039868</v>
      </c>
      <c r="CP108" s="4">
        <f t="shared" si="223"/>
        <v>7.4575260804768995</v>
      </c>
      <c r="CQ108" s="4">
        <f t="shared" si="223"/>
        <v>6.7621621621621619</v>
      </c>
      <c r="CR108" s="4">
        <f t="shared" si="223"/>
        <v>6.1854140914709523</v>
      </c>
      <c r="CS108" s="4">
        <f t="shared" si="223"/>
        <v>5.6993166287015944</v>
      </c>
      <c r="CT108" s="4">
        <f t="shared" si="223"/>
        <v>5.2840549102428724</v>
      </c>
      <c r="CU108" s="4">
        <f t="shared" si="223"/>
        <v>4.9251968503937018</v>
      </c>
      <c r="CV108" s="4">
        <f t="shared" si="223"/>
        <v>4.6119815668202762</v>
      </c>
      <c r="CW108" s="134">
        <f>CW82*$BX$108</f>
        <v>4.336221837088388</v>
      </c>
      <c r="CX108" s="134">
        <f>CX82*$BX$108</f>
        <v>4.0915780866721176</v>
      </c>
      <c r="CY108" s="134">
        <f>CY82*$BX$108</f>
        <v>3.873065015479876</v>
      </c>
      <c r="CZ108" s="134">
        <f>CZ82*$BX$108</f>
        <v>3.6767083027185898</v>
      </c>
      <c r="DA108" s="134">
        <f>DA82*$BX$108</f>
        <v>3.499300699300699</v>
      </c>
      <c r="DB108" s="28" t="s">
        <v>7</v>
      </c>
    </row>
    <row r="109" spans="3:106" x14ac:dyDescent="0.2">
      <c r="C109" s="28" t="s">
        <v>8</v>
      </c>
      <c r="D109" s="14">
        <v>1.39</v>
      </c>
      <c r="E109" s="190">
        <f t="shared" ref="E109:L109" si="224">E83*$D$109</f>
        <v>100.08</v>
      </c>
      <c r="F109" s="190">
        <f t="shared" si="224"/>
        <v>74.408921933085495</v>
      </c>
      <c r="G109" s="190">
        <f t="shared" si="224"/>
        <v>59.218934911242606</v>
      </c>
      <c r="H109" s="190">
        <f t="shared" si="224"/>
        <v>49.179361179361173</v>
      </c>
      <c r="I109" s="190">
        <f t="shared" si="224"/>
        <v>42.05042016806722</v>
      </c>
      <c r="J109" s="190">
        <f t="shared" si="224"/>
        <v>36.726605504587148</v>
      </c>
      <c r="K109" s="190">
        <f t="shared" si="224"/>
        <v>32.599348534201958</v>
      </c>
      <c r="L109" s="190">
        <f t="shared" si="224"/>
        <v>29.306002928257687</v>
      </c>
      <c r="M109" s="4">
        <f>M83*$D$109</f>
        <v>26.617021276595747</v>
      </c>
      <c r="N109" s="4">
        <f t="shared" ref="N109:AB109" si="225">N83*$D$109</f>
        <v>22.489887640449439</v>
      </c>
      <c r="O109" s="4">
        <f t="shared" si="225"/>
        <v>19.470817120622566</v>
      </c>
      <c r="P109" s="4">
        <f t="shared" si="225"/>
        <v>17.166380789022302</v>
      </c>
      <c r="Q109" s="4">
        <f t="shared" si="225"/>
        <v>15.349693251533743</v>
      </c>
      <c r="R109" s="4">
        <f t="shared" si="225"/>
        <v>12.668354430379747</v>
      </c>
      <c r="S109" s="4">
        <f t="shared" si="225"/>
        <v>10.78448275862069</v>
      </c>
      <c r="T109" s="4">
        <f t="shared" si="225"/>
        <v>9.3883677298311436</v>
      </c>
      <c r="U109" s="4">
        <f t="shared" si="225"/>
        <v>8.3122923588039868</v>
      </c>
      <c r="V109" s="4">
        <f t="shared" si="225"/>
        <v>7.4575260804768995</v>
      </c>
      <c r="W109" s="4">
        <f t="shared" si="225"/>
        <v>6.7621621621621619</v>
      </c>
      <c r="X109" s="4">
        <f t="shared" si="225"/>
        <v>6.1854140914709523</v>
      </c>
      <c r="Y109" s="4">
        <f t="shared" si="225"/>
        <v>5.6993166287015944</v>
      </c>
      <c r="Z109" s="4">
        <f t="shared" si="225"/>
        <v>5.2840549102428724</v>
      </c>
      <c r="AA109" s="4">
        <f t="shared" si="225"/>
        <v>4.9251968503937018</v>
      </c>
      <c r="AB109" s="4">
        <f t="shared" si="225"/>
        <v>4.6119815668202762</v>
      </c>
      <c r="AC109" s="134">
        <f>AC83*$D$109</f>
        <v>4.336221837088388</v>
      </c>
      <c r="AD109" s="134">
        <f>AD83*$D$109</f>
        <v>4.0915780866721176</v>
      </c>
      <c r="AE109" s="134">
        <f>AE83*$D$109</f>
        <v>3.873065015479876</v>
      </c>
      <c r="AF109" s="134">
        <f>AF83*$D$109</f>
        <v>3.6767083027185898</v>
      </c>
      <c r="AG109" s="134">
        <f>AG83*$D$109</f>
        <v>3.499300699300699</v>
      </c>
      <c r="AH109" s="28" t="s">
        <v>8</v>
      </c>
      <c r="AI109" s="32"/>
      <c r="AJ109" s="32"/>
      <c r="AK109" s="32"/>
      <c r="AM109" s="28" t="s">
        <v>8</v>
      </c>
      <c r="AN109" s="14">
        <v>1.39</v>
      </c>
      <c r="AO109" s="190">
        <f t="shared" ref="AO109:AV109" si="226">AO83*$AN$109</f>
        <v>100.08</v>
      </c>
      <c r="AP109" s="190">
        <f t="shared" si="226"/>
        <v>74.408921933085495</v>
      </c>
      <c r="AQ109" s="190">
        <f t="shared" si="226"/>
        <v>59.218934911242606</v>
      </c>
      <c r="AR109" s="190">
        <f t="shared" si="226"/>
        <v>49.179361179361173</v>
      </c>
      <c r="AS109" s="190">
        <f t="shared" si="226"/>
        <v>42.05042016806722</v>
      </c>
      <c r="AT109" s="190">
        <f t="shared" si="226"/>
        <v>36.726605504587148</v>
      </c>
      <c r="AU109" s="190">
        <f t="shared" si="226"/>
        <v>32.599348534201958</v>
      </c>
      <c r="AV109" s="190">
        <f t="shared" si="226"/>
        <v>29.306002928257687</v>
      </c>
      <c r="AW109" s="4">
        <f>AW83*$AN$109</f>
        <v>26.617021276595747</v>
      </c>
      <c r="AX109" s="4">
        <f t="shared" ref="AX109:BL109" si="227">AX83*$AN$109</f>
        <v>22.489887640449439</v>
      </c>
      <c r="AY109" s="4">
        <f t="shared" si="227"/>
        <v>19.470817120622566</v>
      </c>
      <c r="AZ109" s="4">
        <f t="shared" si="227"/>
        <v>17.166380789022302</v>
      </c>
      <c r="BA109" s="4">
        <f t="shared" si="227"/>
        <v>15.349693251533743</v>
      </c>
      <c r="BB109" s="4">
        <f t="shared" si="227"/>
        <v>12.668354430379747</v>
      </c>
      <c r="BC109" s="4">
        <f t="shared" si="227"/>
        <v>10.78448275862069</v>
      </c>
      <c r="BD109" s="4">
        <f t="shared" si="227"/>
        <v>9.3883677298311436</v>
      </c>
      <c r="BE109" s="4">
        <f t="shared" si="227"/>
        <v>8.3122923588039868</v>
      </c>
      <c r="BF109" s="4">
        <f t="shared" si="227"/>
        <v>7.4575260804768995</v>
      </c>
      <c r="BG109" s="4">
        <f t="shared" si="227"/>
        <v>6.7621621621621619</v>
      </c>
      <c r="BH109" s="4">
        <f t="shared" si="227"/>
        <v>6.1854140914709523</v>
      </c>
      <c r="BI109" s="4">
        <f t="shared" si="227"/>
        <v>5.6993166287015944</v>
      </c>
      <c r="BJ109" s="4">
        <f t="shared" si="227"/>
        <v>5.2840549102428724</v>
      </c>
      <c r="BK109" s="4">
        <f t="shared" si="227"/>
        <v>4.9251968503937018</v>
      </c>
      <c r="BL109" s="4">
        <f t="shared" si="227"/>
        <v>4.6119815668202762</v>
      </c>
      <c r="BM109" s="134">
        <f>BM83*$AN$109</f>
        <v>4.336221837088388</v>
      </c>
      <c r="BN109" s="134">
        <f>BN83*$AN$109</f>
        <v>4.0915780866721176</v>
      </c>
      <c r="BO109" s="134">
        <f>BO83*$AN$109</f>
        <v>3.873065015479876</v>
      </c>
      <c r="BP109" s="134">
        <f>BP83*$AN$109</f>
        <v>3.6767083027185898</v>
      </c>
      <c r="BQ109" s="134">
        <f>BQ83*$AN$109</f>
        <v>3.499300699300699</v>
      </c>
      <c r="BR109" s="28" t="s">
        <v>8</v>
      </c>
      <c r="BW109" s="28" t="s">
        <v>8</v>
      </c>
      <c r="BX109" s="14">
        <v>1.39</v>
      </c>
      <c r="BY109" s="190">
        <f t="shared" ref="BY109:CF109" si="228">BY83*$BX$109</f>
        <v>100.08</v>
      </c>
      <c r="BZ109" s="190">
        <f t="shared" si="228"/>
        <v>74.408921933085495</v>
      </c>
      <c r="CA109" s="190">
        <f t="shared" si="228"/>
        <v>59.218934911242606</v>
      </c>
      <c r="CB109" s="190">
        <f t="shared" si="228"/>
        <v>49.179361179361173</v>
      </c>
      <c r="CC109" s="190">
        <f t="shared" si="228"/>
        <v>42.05042016806722</v>
      </c>
      <c r="CD109" s="190">
        <f t="shared" si="228"/>
        <v>36.726605504587148</v>
      </c>
      <c r="CE109" s="190">
        <f t="shared" si="228"/>
        <v>32.599348534201958</v>
      </c>
      <c r="CF109" s="190">
        <f t="shared" si="228"/>
        <v>29.306002928257687</v>
      </c>
      <c r="CG109" s="4">
        <f>CG83*$BX$109</f>
        <v>26.617021276595747</v>
      </c>
      <c r="CH109" s="4">
        <f t="shared" ref="CH109:CV109" si="229">CH83*$BX$109</f>
        <v>22.489887640449439</v>
      </c>
      <c r="CI109" s="4">
        <f t="shared" si="229"/>
        <v>19.470817120622566</v>
      </c>
      <c r="CJ109" s="4">
        <f t="shared" si="229"/>
        <v>17.166380789022302</v>
      </c>
      <c r="CK109" s="4">
        <f t="shared" si="229"/>
        <v>15.349693251533743</v>
      </c>
      <c r="CL109" s="4">
        <f t="shared" si="229"/>
        <v>12.668354430379747</v>
      </c>
      <c r="CM109" s="4">
        <f t="shared" si="229"/>
        <v>10.78448275862069</v>
      </c>
      <c r="CN109" s="4">
        <f t="shared" si="229"/>
        <v>9.3883677298311436</v>
      </c>
      <c r="CO109" s="4">
        <f t="shared" si="229"/>
        <v>8.3122923588039868</v>
      </c>
      <c r="CP109" s="4">
        <f t="shared" si="229"/>
        <v>7.4575260804768995</v>
      </c>
      <c r="CQ109" s="4">
        <f t="shared" si="229"/>
        <v>6.7621621621621619</v>
      </c>
      <c r="CR109" s="4">
        <f t="shared" si="229"/>
        <v>6.1854140914709523</v>
      </c>
      <c r="CS109" s="4">
        <f t="shared" si="229"/>
        <v>5.6993166287015944</v>
      </c>
      <c r="CT109" s="4">
        <f t="shared" si="229"/>
        <v>5.2840549102428724</v>
      </c>
      <c r="CU109" s="4">
        <f t="shared" si="229"/>
        <v>4.9251968503937018</v>
      </c>
      <c r="CV109" s="4">
        <f t="shared" si="229"/>
        <v>4.6119815668202762</v>
      </c>
      <c r="CW109" s="134">
        <f>CW83*$BX$109</f>
        <v>4.336221837088388</v>
      </c>
      <c r="CX109" s="134">
        <f>CX83*$BX$109</f>
        <v>4.0915780866721176</v>
      </c>
      <c r="CY109" s="134">
        <f>CY83*$BX$109</f>
        <v>3.873065015479876</v>
      </c>
      <c r="CZ109" s="134">
        <f>CZ83*$BX$109</f>
        <v>3.6767083027185898</v>
      </c>
      <c r="DA109" s="134">
        <f>DA83*$BX$109</f>
        <v>3.499300699300699</v>
      </c>
      <c r="DB109" s="28" t="s">
        <v>8</v>
      </c>
    </row>
    <row r="110" spans="3:106" x14ac:dyDescent="0.2">
      <c r="C110" s="28" t="s">
        <v>9</v>
      </c>
      <c r="D110" s="14">
        <v>1.39</v>
      </c>
      <c r="E110" s="190">
        <f t="shared" ref="E110:L110" si="230">E84*$D$110</f>
        <v>100.08</v>
      </c>
      <c r="F110" s="190">
        <f t="shared" si="230"/>
        <v>74.408921933085495</v>
      </c>
      <c r="G110" s="190">
        <f t="shared" si="230"/>
        <v>59.218934911242606</v>
      </c>
      <c r="H110" s="190">
        <f t="shared" si="230"/>
        <v>49.179361179361173</v>
      </c>
      <c r="I110" s="190">
        <f t="shared" si="230"/>
        <v>42.05042016806722</v>
      </c>
      <c r="J110" s="190">
        <f t="shared" si="230"/>
        <v>36.726605504587148</v>
      </c>
      <c r="K110" s="190">
        <f t="shared" si="230"/>
        <v>32.599348534201958</v>
      </c>
      <c r="L110" s="190">
        <f t="shared" si="230"/>
        <v>29.306002928257687</v>
      </c>
      <c r="M110" s="4">
        <f>M84*$D$110</f>
        <v>26.617021276595747</v>
      </c>
      <c r="N110" s="4">
        <f t="shared" ref="N110:AB110" si="231">N84*$D$110</f>
        <v>22.489887640449439</v>
      </c>
      <c r="O110" s="4">
        <f t="shared" si="231"/>
        <v>19.470817120622566</v>
      </c>
      <c r="P110" s="4">
        <f t="shared" si="231"/>
        <v>17.166380789022302</v>
      </c>
      <c r="Q110" s="4">
        <f t="shared" si="231"/>
        <v>15.349693251533743</v>
      </c>
      <c r="R110" s="4">
        <f t="shared" si="231"/>
        <v>12.668354430379747</v>
      </c>
      <c r="S110" s="4">
        <f t="shared" si="231"/>
        <v>10.78448275862069</v>
      </c>
      <c r="T110" s="4">
        <f t="shared" si="231"/>
        <v>9.3883677298311436</v>
      </c>
      <c r="U110" s="4">
        <f t="shared" si="231"/>
        <v>8.3122923588039868</v>
      </c>
      <c r="V110" s="4">
        <f t="shared" si="231"/>
        <v>7.4575260804768995</v>
      </c>
      <c r="W110" s="4">
        <f t="shared" si="231"/>
        <v>6.7621621621621619</v>
      </c>
      <c r="X110" s="4">
        <f t="shared" si="231"/>
        <v>6.1854140914709523</v>
      </c>
      <c r="Y110" s="4">
        <f t="shared" si="231"/>
        <v>5.6993166287015944</v>
      </c>
      <c r="Z110" s="4">
        <f t="shared" si="231"/>
        <v>5.2840549102428724</v>
      </c>
      <c r="AA110" s="4">
        <f t="shared" si="231"/>
        <v>4.9251968503937018</v>
      </c>
      <c r="AB110" s="4">
        <f t="shared" si="231"/>
        <v>4.6119815668202762</v>
      </c>
      <c r="AC110" s="134">
        <f>AC84*$D$110</f>
        <v>4.336221837088388</v>
      </c>
      <c r="AD110" s="134">
        <f>AD84*$D$110</f>
        <v>4.1304168386297979</v>
      </c>
      <c r="AE110" s="134">
        <f>AE84*$D$110</f>
        <v>4.0160513643659712</v>
      </c>
      <c r="AF110" s="134">
        <f>AF84*$D$110</f>
        <v>3.9078484966809839</v>
      </c>
      <c r="AG110" s="134">
        <f>AG84*$D$110</f>
        <v>3.8053231939163501</v>
      </c>
      <c r="AH110" s="28" t="s">
        <v>9</v>
      </c>
      <c r="AI110" s="32"/>
      <c r="AJ110" s="32"/>
      <c r="AK110" s="32"/>
      <c r="AM110" s="28" t="s">
        <v>9</v>
      </c>
      <c r="AN110" s="14">
        <v>1.4</v>
      </c>
      <c r="AO110" s="190">
        <f t="shared" ref="AO110:AV110" si="232">AO84*$AN$110</f>
        <v>99.11999999999999</v>
      </c>
      <c r="AP110" s="190">
        <f t="shared" si="232"/>
        <v>73.695167286245351</v>
      </c>
      <c r="AQ110" s="190">
        <f t="shared" si="232"/>
        <v>58.650887573964496</v>
      </c>
      <c r="AR110" s="190">
        <f t="shared" si="232"/>
        <v>48.707616707616701</v>
      </c>
      <c r="AS110" s="190">
        <f t="shared" si="232"/>
        <v>41.647058823529406</v>
      </c>
      <c r="AT110" s="190">
        <f t="shared" si="232"/>
        <v>36.3743119266055</v>
      </c>
      <c r="AU110" s="190">
        <f t="shared" si="232"/>
        <v>32.286644951140069</v>
      </c>
      <c r="AV110" s="190">
        <f t="shared" si="232"/>
        <v>29.024890190336748</v>
      </c>
      <c r="AW110" s="4">
        <f>AW84*$AN$110</f>
        <v>26.361702127659573</v>
      </c>
      <c r="AX110" s="4">
        <f t="shared" ref="AX110:BL110" si="233">AX84*$AN$110</f>
        <v>22.274157303370785</v>
      </c>
      <c r="AY110" s="4">
        <f t="shared" si="233"/>
        <v>19.284046692607003</v>
      </c>
      <c r="AZ110" s="4">
        <f t="shared" si="233"/>
        <v>17.00171526586621</v>
      </c>
      <c r="BA110" s="4">
        <f t="shared" si="233"/>
        <v>15.202453987730063</v>
      </c>
      <c r="BB110" s="4">
        <f t="shared" si="233"/>
        <v>12.546835443037974</v>
      </c>
      <c r="BC110" s="4">
        <f t="shared" si="233"/>
        <v>10.681034482758621</v>
      </c>
      <c r="BD110" s="4">
        <f t="shared" si="233"/>
        <v>9.2983114446529065</v>
      </c>
      <c r="BE110" s="4">
        <f t="shared" si="233"/>
        <v>8.2325581395348824</v>
      </c>
      <c r="BF110" s="4">
        <f t="shared" si="233"/>
        <v>7.3859910581222046</v>
      </c>
      <c r="BG110" s="4">
        <f t="shared" si="233"/>
        <v>6.6972972972972959</v>
      </c>
      <c r="BH110" s="4">
        <f t="shared" si="233"/>
        <v>6.1260815822002472</v>
      </c>
      <c r="BI110" s="4">
        <f t="shared" si="233"/>
        <v>5.6446469248291571</v>
      </c>
      <c r="BJ110" s="4">
        <f t="shared" si="233"/>
        <v>5.2333685322069687</v>
      </c>
      <c r="BK110" s="4">
        <f t="shared" si="233"/>
        <v>4.877952755905512</v>
      </c>
      <c r="BL110" s="4">
        <f t="shared" si="233"/>
        <v>4.5677419354838706</v>
      </c>
      <c r="BM110" s="134">
        <f>BM84*$AN$110</f>
        <v>4.2946273830155981</v>
      </c>
      <c r="BN110" s="134">
        <f>BN84*$AN$110</f>
        <v>4.0907965332232772</v>
      </c>
      <c r="BO110" s="134">
        <f>BO84*$AN$110</f>
        <v>3.97752808988764</v>
      </c>
      <c r="BP110" s="134">
        <f>BP84*$AN$110</f>
        <v>3.8703631393986724</v>
      </c>
      <c r="BQ110" s="134">
        <f>BQ84*$AN$110</f>
        <v>3.7688212927756655</v>
      </c>
      <c r="BR110" s="28" t="s">
        <v>9</v>
      </c>
      <c r="BW110" s="28" t="s">
        <v>9</v>
      </c>
      <c r="BX110" s="14">
        <v>1.43</v>
      </c>
      <c r="BY110" s="190">
        <f t="shared" ref="BY110:CF110" si="234">BY84*$BX$110</f>
        <v>97.811999999999983</v>
      </c>
      <c r="BZ110" s="190">
        <f t="shared" si="234"/>
        <v>72.722676579925647</v>
      </c>
      <c r="CA110" s="190">
        <f t="shared" si="234"/>
        <v>57.87692307692307</v>
      </c>
      <c r="CB110" s="190">
        <f t="shared" si="234"/>
        <v>48.064864864864859</v>
      </c>
      <c r="CC110" s="190">
        <f t="shared" si="234"/>
        <v>41.097478991596631</v>
      </c>
      <c r="CD110" s="190">
        <f t="shared" si="234"/>
        <v>35.894311926605496</v>
      </c>
      <c r="CE110" s="190">
        <f t="shared" si="234"/>
        <v>31.860586319218243</v>
      </c>
      <c r="CF110" s="190">
        <f t="shared" si="234"/>
        <v>28.641874084919476</v>
      </c>
      <c r="CG110" s="4">
        <f>CG84*$BX$110</f>
        <v>26.013829787234041</v>
      </c>
      <c r="CH110" s="4">
        <f t="shared" ref="CH110:CV110" si="235">CH84*$BX$110</f>
        <v>21.980224719101123</v>
      </c>
      <c r="CI110" s="4">
        <f t="shared" si="235"/>
        <v>19.029571984435794</v>
      </c>
      <c r="CJ110" s="4">
        <f t="shared" si="235"/>
        <v>16.777358490566037</v>
      </c>
      <c r="CK110" s="4">
        <f t="shared" si="235"/>
        <v>15.001840490797546</v>
      </c>
      <c r="CL110" s="4">
        <f t="shared" si="235"/>
        <v>12.38126582278481</v>
      </c>
      <c r="CM110" s="4">
        <f t="shared" si="235"/>
        <v>10.540086206896552</v>
      </c>
      <c r="CN110" s="4">
        <f t="shared" si="235"/>
        <v>9.1756097560975594</v>
      </c>
      <c r="CO110" s="4">
        <f t="shared" si="235"/>
        <v>8.1239202657807308</v>
      </c>
      <c r="CP110" s="4">
        <f t="shared" si="235"/>
        <v>7.2885245901639335</v>
      </c>
      <c r="CQ110" s="4">
        <f t="shared" si="235"/>
        <v>6.6089189189189179</v>
      </c>
      <c r="CR110" s="4">
        <f t="shared" si="235"/>
        <v>6.0452410383189124</v>
      </c>
      <c r="CS110" s="4">
        <f t="shared" si="235"/>
        <v>5.5701594533029617</v>
      </c>
      <c r="CT110" s="4">
        <f t="shared" si="235"/>
        <v>5.1643083421330518</v>
      </c>
      <c r="CU110" s="4">
        <f t="shared" si="235"/>
        <v>4.8135826771653552</v>
      </c>
      <c r="CV110" s="4">
        <f t="shared" si="235"/>
        <v>4.5074654377880181</v>
      </c>
      <c r="CW110" s="134">
        <f>CW84*$BX$110</f>
        <v>4.2379549393414218</v>
      </c>
      <c r="CX110" s="134">
        <f>CX84*$BX$110</f>
        <v>4.0368138671068925</v>
      </c>
      <c r="CY110" s="134">
        <f>CY84*$BX$110</f>
        <v>3.9250401284109149</v>
      </c>
      <c r="CZ110" s="134">
        <f>CZ84*$BX$110</f>
        <v>3.8192893401015224</v>
      </c>
      <c r="DA110" s="134">
        <f>DA84*$BX$110</f>
        <v>3.719087452471483</v>
      </c>
      <c r="DB110" s="28" t="s">
        <v>9</v>
      </c>
    </row>
    <row r="111" spans="3:106" x14ac:dyDescent="0.2">
      <c r="C111" s="28" t="s">
        <v>13</v>
      </c>
      <c r="D111" s="14">
        <v>1.39</v>
      </c>
      <c r="E111" s="190">
        <f t="shared" ref="E111:L111" si="236">E85*$D$111</f>
        <v>100.08</v>
      </c>
      <c r="F111" s="190">
        <f t="shared" si="236"/>
        <v>74.408921933085495</v>
      </c>
      <c r="G111" s="190">
        <f t="shared" si="236"/>
        <v>59.218934911242606</v>
      </c>
      <c r="H111" s="190">
        <f t="shared" si="236"/>
        <v>49.179361179361173</v>
      </c>
      <c r="I111" s="190">
        <f t="shared" si="236"/>
        <v>42.05042016806722</v>
      </c>
      <c r="J111" s="190">
        <f t="shared" si="236"/>
        <v>36.726605504587148</v>
      </c>
      <c r="K111" s="190">
        <f t="shared" si="236"/>
        <v>32.599348534201958</v>
      </c>
      <c r="L111" s="190">
        <f t="shared" si="236"/>
        <v>29.306002928257687</v>
      </c>
      <c r="M111" s="4">
        <f>M85*$D$111</f>
        <v>26.617021276595747</v>
      </c>
      <c r="N111" s="4">
        <f t="shared" ref="N111:AB111" si="237">N85*$D$111</f>
        <v>22.489887640449439</v>
      </c>
      <c r="O111" s="4">
        <f t="shared" si="237"/>
        <v>19.470817120622566</v>
      </c>
      <c r="P111" s="4">
        <f t="shared" si="237"/>
        <v>17.166380789022302</v>
      </c>
      <c r="Q111" s="4">
        <f t="shared" si="237"/>
        <v>15.349693251533743</v>
      </c>
      <c r="R111" s="4">
        <f t="shared" si="237"/>
        <v>12.668354430379747</v>
      </c>
      <c r="S111" s="4">
        <f t="shared" si="237"/>
        <v>10.78448275862069</v>
      </c>
      <c r="T111" s="4">
        <f t="shared" si="237"/>
        <v>9.3883677298311436</v>
      </c>
      <c r="U111" s="4">
        <f t="shared" si="237"/>
        <v>8.3122923588039868</v>
      </c>
      <c r="V111" s="4">
        <f t="shared" si="237"/>
        <v>7.4575260804768995</v>
      </c>
      <c r="W111" s="4">
        <f t="shared" si="237"/>
        <v>6.7621621621621619</v>
      </c>
      <c r="X111" s="4">
        <f t="shared" si="237"/>
        <v>6.1854140914709523</v>
      </c>
      <c r="Y111" s="4">
        <f t="shared" si="237"/>
        <v>5.8253783469150164</v>
      </c>
      <c r="Z111" s="4">
        <f t="shared" si="237"/>
        <v>5.6004476776720757</v>
      </c>
      <c r="AA111" s="4">
        <f t="shared" si="237"/>
        <v>5.3922413793103452</v>
      </c>
      <c r="AB111" s="4">
        <f t="shared" si="237"/>
        <v>5.1989610389610394</v>
      </c>
      <c r="AC111" s="134">
        <f>AC85*$D$111</f>
        <v>5.0190571715145431</v>
      </c>
      <c r="AD111" s="134">
        <f>AD85*$D$111</f>
        <v>4.8511875908870588</v>
      </c>
      <c r="AE111" s="134">
        <f>AE85*$D$111</f>
        <v>4.6941838649155718</v>
      </c>
      <c r="AF111" s="134">
        <f>AF85*$D$111</f>
        <v>4.547024079963653</v>
      </c>
      <c r="AG111" s="134">
        <f>AG85*$D$111</f>
        <v>4.4088105726872246</v>
      </c>
      <c r="AH111" s="28" t="s">
        <v>13</v>
      </c>
      <c r="AI111" s="32"/>
      <c r="AJ111" s="32"/>
      <c r="AK111" s="32"/>
      <c r="AM111" s="28" t="s">
        <v>13</v>
      </c>
      <c r="AN111" s="14">
        <v>1.48</v>
      </c>
      <c r="AO111" s="190">
        <f t="shared" ref="AO111:AV111" si="238">AO85*$AN$111</f>
        <v>95.903999999999996</v>
      </c>
      <c r="AP111" s="190">
        <f t="shared" si="238"/>
        <v>71.304089219330862</v>
      </c>
      <c r="AQ111" s="190">
        <f t="shared" si="238"/>
        <v>56.747928994082848</v>
      </c>
      <c r="AR111" s="190">
        <f t="shared" si="238"/>
        <v>47.127272727272725</v>
      </c>
      <c r="AS111" s="190">
        <f t="shared" si="238"/>
        <v>40.29579831932773</v>
      </c>
      <c r="AT111" s="190">
        <f t="shared" si="238"/>
        <v>35.194128440366974</v>
      </c>
      <c r="AU111" s="190">
        <f t="shared" si="238"/>
        <v>31.239087947882741</v>
      </c>
      <c r="AV111" s="190">
        <f t="shared" si="238"/>
        <v>28.083162518301613</v>
      </c>
      <c r="AW111" s="4">
        <f>AW85*$AN$111</f>
        <v>25.506382978723405</v>
      </c>
      <c r="AX111" s="4">
        <f t="shared" ref="AX111:BL111" si="239">AX85*$AN$111</f>
        <v>21.551460674157305</v>
      </c>
      <c r="AY111" s="4">
        <f t="shared" si="239"/>
        <v>18.658365758754861</v>
      </c>
      <c r="AZ111" s="4">
        <f t="shared" si="239"/>
        <v>16.450085763293313</v>
      </c>
      <c r="BA111" s="4">
        <f t="shared" si="239"/>
        <v>14.709202453987732</v>
      </c>
      <c r="BB111" s="4">
        <f t="shared" si="239"/>
        <v>12.13974683544304</v>
      </c>
      <c r="BC111" s="4">
        <f t="shared" si="239"/>
        <v>10.334482758620691</v>
      </c>
      <c r="BD111" s="4">
        <f t="shared" si="239"/>
        <v>8.9966228893058169</v>
      </c>
      <c r="BE111" s="4">
        <f t="shared" si="239"/>
        <v>7.9654485049833887</v>
      </c>
      <c r="BF111" s="4">
        <f t="shared" si="239"/>
        <v>7.1463487332339799</v>
      </c>
      <c r="BG111" s="4">
        <f t="shared" si="239"/>
        <v>6.48</v>
      </c>
      <c r="BH111" s="4">
        <f t="shared" si="239"/>
        <v>5.9273176761433888</v>
      </c>
      <c r="BI111" s="4">
        <f t="shared" si="239"/>
        <v>5.5823050058207215</v>
      </c>
      <c r="BJ111" s="4">
        <f t="shared" si="239"/>
        <v>5.3667599328483497</v>
      </c>
      <c r="BK111" s="4">
        <f t="shared" si="239"/>
        <v>5.1672413793103456</v>
      </c>
      <c r="BL111" s="4">
        <f t="shared" si="239"/>
        <v>4.9820259740259747</v>
      </c>
      <c r="BM111" s="134">
        <f>BM85*$AN$111</f>
        <v>4.8096288866599792</v>
      </c>
      <c r="BN111" s="134">
        <f>BN85*$AN$111</f>
        <v>4.648763936015512</v>
      </c>
      <c r="BO111" s="134">
        <f>BO85*$AN$111</f>
        <v>4.4983114446529084</v>
      </c>
      <c r="BP111" s="134">
        <f>BP85*$AN$111</f>
        <v>4.3572921399363933</v>
      </c>
      <c r="BQ111" s="134">
        <f>BQ85*$AN$111</f>
        <v>4.2248458149779742</v>
      </c>
      <c r="BR111" s="28" t="s">
        <v>13</v>
      </c>
      <c r="BW111" s="28" t="s">
        <v>13</v>
      </c>
      <c r="BX111" s="14">
        <v>1.58</v>
      </c>
      <c r="BY111" s="190">
        <f t="shared" ref="BY111:CF111" si="240">BY85*$BX$111</f>
        <v>92.903999999999996</v>
      </c>
      <c r="BZ111" s="190">
        <f t="shared" si="240"/>
        <v>69.0736059479554</v>
      </c>
      <c r="CA111" s="190">
        <f t="shared" si="240"/>
        <v>54.972781065088768</v>
      </c>
      <c r="CB111" s="190">
        <f t="shared" si="240"/>
        <v>45.653071253071246</v>
      </c>
      <c r="CC111" s="190">
        <f t="shared" si="240"/>
        <v>39.035294117647055</v>
      </c>
      <c r="CD111" s="190">
        <f t="shared" si="240"/>
        <v>34.093211009174311</v>
      </c>
      <c r="CE111" s="190">
        <f t="shared" si="240"/>
        <v>30.261889250814335</v>
      </c>
      <c r="CF111" s="190">
        <f t="shared" si="240"/>
        <v>27.204685212298685</v>
      </c>
      <c r="CG111" s="4">
        <f>CG85*$BX$111</f>
        <v>24.708510638297877</v>
      </c>
      <c r="CH111" s="4">
        <f t="shared" ref="CH111:CV111" si="241">CH85*$BX$111</f>
        <v>20.877303370786517</v>
      </c>
      <c r="CI111" s="4">
        <f t="shared" si="241"/>
        <v>18.074708171206225</v>
      </c>
      <c r="CJ111" s="4">
        <f t="shared" si="241"/>
        <v>15.935506003430534</v>
      </c>
      <c r="CK111" s="4">
        <f t="shared" si="241"/>
        <v>14.249079754601231</v>
      </c>
      <c r="CL111" s="4">
        <f t="shared" si="241"/>
        <v>11.760000000000002</v>
      </c>
      <c r="CM111" s="4">
        <f t="shared" si="241"/>
        <v>10.011206896551727</v>
      </c>
      <c r="CN111" s="4">
        <f t="shared" si="241"/>
        <v>8.7151969981238278</v>
      </c>
      <c r="CO111" s="4">
        <f t="shared" si="241"/>
        <v>7.7162790697674417</v>
      </c>
      <c r="CP111" s="4">
        <f t="shared" si="241"/>
        <v>6.9228017883755593</v>
      </c>
      <c r="CQ111" s="4">
        <f t="shared" si="241"/>
        <v>6.2772972972972969</v>
      </c>
      <c r="CR111" s="4">
        <f t="shared" si="241"/>
        <v>5.7419035846724364</v>
      </c>
      <c r="CS111" s="4">
        <f t="shared" si="241"/>
        <v>5.4076833527357389</v>
      </c>
      <c r="CT111" s="4">
        <f t="shared" si="241"/>
        <v>5.1988808058198099</v>
      </c>
      <c r="CU111" s="4">
        <f t="shared" si="241"/>
        <v>5.0056034482758633</v>
      </c>
      <c r="CV111" s="4">
        <f t="shared" si="241"/>
        <v>4.8261818181818184</v>
      </c>
      <c r="CW111" s="134">
        <f>CW85*$BX$111</f>
        <v>4.6591775325977931</v>
      </c>
      <c r="CX111" s="134">
        <f>CX85*$BX$111</f>
        <v>4.5033446437227349</v>
      </c>
      <c r="CY111" s="134">
        <f>CY85*$BX$111</f>
        <v>4.3575984990619139</v>
      </c>
      <c r="CZ111" s="134">
        <f>CZ85*$BX$111</f>
        <v>4.2209904588823273</v>
      </c>
      <c r="DA111" s="134">
        <f>DA85*$BX$111</f>
        <v>4.0926872246696036</v>
      </c>
      <c r="DB111" s="28" t="s">
        <v>13</v>
      </c>
    </row>
    <row r="112" spans="3:106" x14ac:dyDescent="0.2">
      <c r="C112" s="28" t="s">
        <v>14</v>
      </c>
      <c r="D112" s="14">
        <v>1.39</v>
      </c>
      <c r="E112" s="190">
        <f t="shared" ref="E112:L112" si="242">E86*$D$112</f>
        <v>100.08</v>
      </c>
      <c r="F112" s="190">
        <f t="shared" si="242"/>
        <v>74.408921933085495</v>
      </c>
      <c r="G112" s="190">
        <f t="shared" si="242"/>
        <v>59.218934911242606</v>
      </c>
      <c r="H112" s="190">
        <f t="shared" si="242"/>
        <v>49.179361179361173</v>
      </c>
      <c r="I112" s="190">
        <f t="shared" si="242"/>
        <v>42.05042016806722</v>
      </c>
      <c r="J112" s="190">
        <f t="shared" si="242"/>
        <v>36.726605504587148</v>
      </c>
      <c r="K112" s="190">
        <f t="shared" si="242"/>
        <v>32.599348534201958</v>
      </c>
      <c r="L112" s="190">
        <f t="shared" si="242"/>
        <v>29.306002928257687</v>
      </c>
      <c r="M112" s="4">
        <f>M86*$D$112</f>
        <v>26.617021276595747</v>
      </c>
      <c r="N112" s="4">
        <f t="shared" ref="N112:AB112" si="243">N86*$D$112</f>
        <v>22.489887640449439</v>
      </c>
      <c r="O112" s="4">
        <f t="shared" si="243"/>
        <v>19.470817120622566</v>
      </c>
      <c r="P112" s="4">
        <f t="shared" si="243"/>
        <v>17.166380789022302</v>
      </c>
      <c r="Q112" s="4">
        <f t="shared" si="243"/>
        <v>15.349693251533743</v>
      </c>
      <c r="R112" s="4">
        <f t="shared" si="243"/>
        <v>12.668354430379747</v>
      </c>
      <c r="S112" s="4">
        <f t="shared" si="243"/>
        <v>10.78448275862069</v>
      </c>
      <c r="T112" s="4">
        <f t="shared" si="243"/>
        <v>9.3883677298311436</v>
      </c>
      <c r="U112" s="4">
        <f t="shared" si="243"/>
        <v>8.3122923588039868</v>
      </c>
      <c r="V112" s="4">
        <f t="shared" si="243"/>
        <v>7.5191585274229897</v>
      </c>
      <c r="W112" s="4">
        <f t="shared" si="243"/>
        <v>7.1485714285714277</v>
      </c>
      <c r="X112" s="4">
        <f t="shared" si="243"/>
        <v>6.8127978216473783</v>
      </c>
      <c r="Y112" s="4">
        <f t="shared" si="243"/>
        <v>6.5071521456436932</v>
      </c>
      <c r="Z112" s="4">
        <f t="shared" si="243"/>
        <v>6.2277535780958306</v>
      </c>
      <c r="AA112" s="4">
        <f t="shared" si="243"/>
        <v>5.971360381861575</v>
      </c>
      <c r="AB112" s="4">
        <f t="shared" si="243"/>
        <v>5.735243553008595</v>
      </c>
      <c r="AC112" s="134">
        <f>AC86*$D$112</f>
        <v>5.5170893054024264</v>
      </c>
      <c r="AD112" s="134">
        <f>AD86*$D$112</f>
        <v>5.3149229952203934</v>
      </c>
      <c r="AE112" s="134">
        <f>AE86*$D$112</f>
        <v>5.1270491803278686</v>
      </c>
      <c r="AF112" s="134">
        <f>AF86*$D$112</f>
        <v>4.9520039584364177</v>
      </c>
      <c r="AG112" s="134">
        <f>AG86*$D$112</f>
        <v>4.7885167464114842</v>
      </c>
      <c r="AH112" s="28" t="s">
        <v>14</v>
      </c>
      <c r="AI112" s="32"/>
      <c r="AJ112" s="32"/>
      <c r="AK112" s="32"/>
      <c r="AM112" s="28" t="s">
        <v>14</v>
      </c>
      <c r="AN112" s="14">
        <v>1.52</v>
      </c>
      <c r="AO112" s="190">
        <f t="shared" ref="AO112:AV112" si="244">AO86*$AN$112</f>
        <v>94.848000000000013</v>
      </c>
      <c r="AP112" s="190">
        <f t="shared" si="244"/>
        <v>70.518959107806694</v>
      </c>
      <c r="AQ112" s="190">
        <f t="shared" si="244"/>
        <v>56.12307692307693</v>
      </c>
      <c r="AR112" s="190">
        <f t="shared" si="244"/>
        <v>46.608353808353804</v>
      </c>
      <c r="AS112" s="190">
        <f t="shared" si="244"/>
        <v>39.852100840336135</v>
      </c>
      <c r="AT112" s="190">
        <f t="shared" si="244"/>
        <v>34.806605504587154</v>
      </c>
      <c r="AU112" s="190">
        <f t="shared" si="244"/>
        <v>30.89511400651466</v>
      </c>
      <c r="AV112" s="190">
        <f t="shared" si="244"/>
        <v>27.773938506588582</v>
      </c>
      <c r="AW112" s="4">
        <f>AW86*$AN$112</f>
        <v>25.225531914893622</v>
      </c>
      <c r="AX112" s="4">
        <f t="shared" ref="AX112:BL112" si="245">AX86*$AN$112</f>
        <v>21.314157303370788</v>
      </c>
      <c r="AY112" s="4">
        <f t="shared" si="245"/>
        <v>18.452918287937742</v>
      </c>
      <c r="AZ112" s="4">
        <f t="shared" si="245"/>
        <v>16.268953687821615</v>
      </c>
      <c r="BA112" s="4">
        <f t="shared" si="245"/>
        <v>14.547239263803684</v>
      </c>
      <c r="BB112" s="4">
        <f t="shared" si="245"/>
        <v>12.006075949367091</v>
      </c>
      <c r="BC112" s="4">
        <f t="shared" si="245"/>
        <v>10.220689655172416</v>
      </c>
      <c r="BD112" s="4">
        <f t="shared" si="245"/>
        <v>8.8975609756097569</v>
      </c>
      <c r="BE112" s="4">
        <f t="shared" si="245"/>
        <v>7.877740863787376</v>
      </c>
      <c r="BF112" s="4">
        <f t="shared" si="245"/>
        <v>7.1260706235912847</v>
      </c>
      <c r="BG112" s="4">
        <f t="shared" si="245"/>
        <v>6.7748571428571429</v>
      </c>
      <c r="BH112" s="4">
        <f t="shared" si="245"/>
        <v>6.4566371681415919</v>
      </c>
      <c r="BI112" s="4">
        <f t="shared" si="245"/>
        <v>6.1669700910273084</v>
      </c>
      <c r="BJ112" s="4">
        <f t="shared" si="245"/>
        <v>5.9021779713752336</v>
      </c>
      <c r="BK112" s="4">
        <f t="shared" si="245"/>
        <v>5.6591885441527454</v>
      </c>
      <c r="BL112" s="4">
        <f t="shared" si="245"/>
        <v>5.4354154727793693</v>
      </c>
      <c r="BM112" s="134">
        <f>BM86*$AN$112</f>
        <v>5.2286659316427793</v>
      </c>
      <c r="BN112" s="134">
        <f>BN86*$AN$112</f>
        <v>5.0370685077004795</v>
      </c>
      <c r="BO112" s="134">
        <f>BO86*$AN$112</f>
        <v>4.8590163934426229</v>
      </c>
      <c r="BP112" s="134">
        <f>BP86*$AN$112</f>
        <v>4.6931222167243947</v>
      </c>
      <c r="BQ112" s="134">
        <f>BQ86*$AN$112</f>
        <v>4.538181818181819</v>
      </c>
      <c r="BR112" s="28" t="s">
        <v>14</v>
      </c>
      <c r="BW112" s="28" t="s">
        <v>14</v>
      </c>
      <c r="BX112" s="14">
        <v>1.7</v>
      </c>
      <c r="BY112" s="190">
        <f t="shared" ref="BY112:CF112" si="246">BY86*$BX$112</f>
        <v>89.759999999999991</v>
      </c>
      <c r="BZ112" s="190">
        <f t="shared" si="246"/>
        <v>66.736059479553901</v>
      </c>
      <c r="CA112" s="190">
        <f t="shared" si="246"/>
        <v>53.112426035502956</v>
      </c>
      <c r="CB112" s="190">
        <f t="shared" si="246"/>
        <v>44.108108108108105</v>
      </c>
      <c r="CC112" s="190">
        <f t="shared" si="246"/>
        <v>37.714285714285715</v>
      </c>
      <c r="CD112" s="190">
        <f t="shared" si="246"/>
        <v>32.939449541284397</v>
      </c>
      <c r="CE112" s="190">
        <f t="shared" si="246"/>
        <v>29.237785016286644</v>
      </c>
      <c r="CF112" s="190">
        <f t="shared" si="246"/>
        <v>26.284040995607615</v>
      </c>
      <c r="CG112" s="4">
        <f>CG86*$BX$112</f>
        <v>23.872340425531913</v>
      </c>
      <c r="CH112" s="4">
        <f t="shared" ref="CH112:CV112" si="247">CH86*$BX$112</f>
        <v>20.17078651685393</v>
      </c>
      <c r="CI112" s="4">
        <f t="shared" si="247"/>
        <v>17.463035019455251</v>
      </c>
      <c r="CJ112" s="4">
        <f t="shared" si="247"/>
        <v>15.396226415094342</v>
      </c>
      <c r="CK112" s="4">
        <f t="shared" si="247"/>
        <v>13.766871165644174</v>
      </c>
      <c r="CL112" s="4">
        <f t="shared" si="247"/>
        <v>11.362025316455696</v>
      </c>
      <c r="CM112" s="4">
        <f t="shared" si="247"/>
        <v>9.6724137931034484</v>
      </c>
      <c r="CN112" s="4">
        <f t="shared" si="247"/>
        <v>8.4202626641651026</v>
      </c>
      <c r="CO112" s="4">
        <f t="shared" si="247"/>
        <v>7.4551495016611282</v>
      </c>
      <c r="CP112" s="4">
        <f t="shared" si="247"/>
        <v>6.7438016528925608</v>
      </c>
      <c r="CQ112" s="4">
        <f t="shared" si="247"/>
        <v>6.4114285714285701</v>
      </c>
      <c r="CR112" s="4">
        <f t="shared" si="247"/>
        <v>6.1102791014295432</v>
      </c>
      <c r="CS112" s="4">
        <f t="shared" si="247"/>
        <v>5.8361508452535755</v>
      </c>
      <c r="CT112" s="4">
        <f t="shared" si="247"/>
        <v>5.5855631611698815</v>
      </c>
      <c r="CU112" s="4">
        <f t="shared" si="247"/>
        <v>5.3556085918854412</v>
      </c>
      <c r="CV112" s="4">
        <f t="shared" si="247"/>
        <v>5.1438395415472771</v>
      </c>
      <c r="CW112" s="134">
        <f>CW86*$BX$112</f>
        <v>4.9481808158765164</v>
      </c>
      <c r="CX112" s="134">
        <f>CX86*$BX$112</f>
        <v>4.7668613913967075</v>
      </c>
      <c r="CY112" s="134">
        <f>CY86*$BX$112</f>
        <v>4.5983606557377046</v>
      </c>
      <c r="CZ112" s="134">
        <f>CZ86*$BX$112</f>
        <v>4.4413656605640774</v>
      </c>
      <c r="DA112" s="134">
        <f>DA86*$BX$112</f>
        <v>4.2947368421052632</v>
      </c>
      <c r="DB112" s="28" t="s">
        <v>14</v>
      </c>
    </row>
    <row r="113" spans="3:106" x14ac:dyDescent="0.2">
      <c r="C113" s="28" t="s">
        <v>15</v>
      </c>
      <c r="D113" s="14">
        <v>1.35</v>
      </c>
      <c r="E113" s="190">
        <f t="shared" ref="E113:L113" si="248">E87*$D$113</f>
        <v>68.040000000000006</v>
      </c>
      <c r="F113" s="190">
        <f t="shared" si="248"/>
        <v>50.587360594795534</v>
      </c>
      <c r="G113" s="190">
        <f t="shared" si="248"/>
        <v>40.260355029585803</v>
      </c>
      <c r="H113" s="190">
        <f t="shared" si="248"/>
        <v>33.434889434889435</v>
      </c>
      <c r="I113" s="190">
        <f t="shared" si="248"/>
        <v>28.588235294117649</v>
      </c>
      <c r="J113" s="190">
        <f t="shared" si="248"/>
        <v>24.96880733944954</v>
      </c>
      <c r="K113" s="190">
        <f t="shared" si="248"/>
        <v>22.162866449511402</v>
      </c>
      <c r="L113" s="190">
        <f t="shared" si="248"/>
        <v>19.923865300146417</v>
      </c>
      <c r="M113" s="4">
        <f>M87*$D$113</f>
        <v>18.095744680851066</v>
      </c>
      <c r="N113" s="4">
        <f t="shared" ref="N113:AB113" si="249">N87*$D$113</f>
        <v>15.289887640449438</v>
      </c>
      <c r="O113" s="4">
        <f t="shared" si="249"/>
        <v>13.690140845070424</v>
      </c>
      <c r="P113" s="4">
        <f t="shared" si="249"/>
        <v>12.80150517403575</v>
      </c>
      <c r="Q113" s="4">
        <f t="shared" si="249"/>
        <v>12.021201413427562</v>
      </c>
      <c r="R113" s="4">
        <f t="shared" si="249"/>
        <v>10.714960629921261</v>
      </c>
      <c r="S113" s="4">
        <f t="shared" si="249"/>
        <v>9.6647727272727284</v>
      </c>
      <c r="T113" s="4">
        <f t="shared" si="249"/>
        <v>8.8020698576972833</v>
      </c>
      <c r="U113" s="4">
        <f t="shared" si="249"/>
        <v>8.0807600950118772</v>
      </c>
      <c r="V113" s="4">
        <f t="shared" si="249"/>
        <v>7.4687156970362247</v>
      </c>
      <c r="W113" s="4">
        <f t="shared" si="249"/>
        <v>6.9428571428571431</v>
      </c>
      <c r="X113" s="4">
        <f t="shared" si="249"/>
        <v>6.4861773117254522</v>
      </c>
      <c r="Y113" s="4">
        <f t="shared" si="249"/>
        <v>6.0858676207513422</v>
      </c>
      <c r="Z113" s="4">
        <f t="shared" si="249"/>
        <v>5.732097725358047</v>
      </c>
      <c r="AA113" s="4">
        <f t="shared" si="249"/>
        <v>5.4171974522293</v>
      </c>
      <c r="AB113" s="4">
        <f t="shared" si="249"/>
        <v>5.1350943396226416</v>
      </c>
      <c r="AC113" s="134">
        <f>AC87*$D$113</f>
        <v>4.8809182209469162</v>
      </c>
      <c r="AD113" s="134">
        <f>AD87*$D$113</f>
        <v>4.6752175904718287</v>
      </c>
      <c r="AE113" s="134">
        <f>AE87*$D$113</f>
        <v>4.5319715808170518</v>
      </c>
      <c r="AF113" s="134">
        <f>AF87*$D$113</f>
        <v>4.3972425678586822</v>
      </c>
      <c r="AG113" s="134">
        <f>AG87*$D$113</f>
        <v>4.2702928870292896</v>
      </c>
      <c r="AH113" s="28" t="s">
        <v>15</v>
      </c>
      <c r="AI113" s="32"/>
      <c r="AJ113" s="32"/>
      <c r="AK113" s="32"/>
      <c r="AM113" s="28" t="s">
        <v>15</v>
      </c>
      <c r="AN113" s="14">
        <v>1.48</v>
      </c>
      <c r="AO113" s="190">
        <f t="shared" ref="AO113:AV113" si="250">AO87*$AN$113</f>
        <v>63.935999999999993</v>
      </c>
      <c r="AP113" s="190">
        <f t="shared" si="250"/>
        <v>47.536059479553899</v>
      </c>
      <c r="AQ113" s="190">
        <f t="shared" si="250"/>
        <v>37.831952662721896</v>
      </c>
      <c r="AR113" s="190">
        <f t="shared" si="250"/>
        <v>31.418181818181814</v>
      </c>
      <c r="AS113" s="190">
        <f t="shared" si="250"/>
        <v>26.863865546218488</v>
      </c>
      <c r="AT113" s="190">
        <f t="shared" si="250"/>
        <v>23.462752293577982</v>
      </c>
      <c r="AU113" s="190">
        <f t="shared" si="250"/>
        <v>20.826058631921821</v>
      </c>
      <c r="AV113" s="190">
        <f t="shared" si="250"/>
        <v>18.722108345534409</v>
      </c>
      <c r="AW113" s="4">
        <f>AW87*$AN$113</f>
        <v>17.004255319148932</v>
      </c>
      <c r="AX113" s="4">
        <f t="shared" ref="AX113:BL113" si="251">AX87*$AN$113</f>
        <v>14.3676404494382</v>
      </c>
      <c r="AY113" s="4">
        <f t="shared" si="251"/>
        <v>12.864386317907444</v>
      </c>
      <c r="AZ113" s="4">
        <f t="shared" si="251"/>
        <v>12.029350893697083</v>
      </c>
      <c r="BA113" s="4">
        <f t="shared" si="251"/>
        <v>11.296113074204946</v>
      </c>
      <c r="BB113" s="4">
        <f t="shared" si="251"/>
        <v>10.068661417322835</v>
      </c>
      <c r="BC113" s="4">
        <f t="shared" si="251"/>
        <v>9.0818181818181802</v>
      </c>
      <c r="BD113" s="4">
        <f t="shared" si="251"/>
        <v>8.2711513583441132</v>
      </c>
      <c r="BE113" s="4">
        <f t="shared" si="251"/>
        <v>7.593349168646081</v>
      </c>
      <c r="BF113" s="4">
        <f t="shared" si="251"/>
        <v>7.0182217343578479</v>
      </c>
      <c r="BG113" s="4">
        <f t="shared" si="251"/>
        <v>6.5240816326530604</v>
      </c>
      <c r="BH113" s="4">
        <f t="shared" si="251"/>
        <v>6.0949475691134403</v>
      </c>
      <c r="BI113" s="4">
        <f t="shared" si="251"/>
        <v>5.7187835420393558</v>
      </c>
      <c r="BJ113" s="4">
        <f t="shared" si="251"/>
        <v>5.3863521482729571</v>
      </c>
      <c r="BK113" s="4">
        <f t="shared" si="251"/>
        <v>5.0904458598726112</v>
      </c>
      <c r="BL113" s="4">
        <f t="shared" si="251"/>
        <v>4.8253584905660372</v>
      </c>
      <c r="BM113" s="134">
        <f>BM87*$AN$113</f>
        <v>4.5865136298421811</v>
      </c>
      <c r="BN113" s="134">
        <f>BN87*$AN$113</f>
        <v>4.3932203389830509</v>
      </c>
      <c r="BO113" s="134">
        <f>BO87*$AN$113</f>
        <v>4.2586145648312606</v>
      </c>
      <c r="BP113" s="134">
        <f>BP87*$AN$113</f>
        <v>4.132012063765619</v>
      </c>
      <c r="BQ113" s="134">
        <f>BQ87*$AN$113</f>
        <v>4.012719665271967</v>
      </c>
      <c r="BR113" s="28" t="s">
        <v>15</v>
      </c>
      <c r="BW113" s="28" t="s">
        <v>15</v>
      </c>
      <c r="BX113" s="14">
        <v>1.67</v>
      </c>
      <c r="BY113" s="190">
        <f t="shared" ref="BY113:CF113" si="252">BY87*$BX$113</f>
        <v>60.12</v>
      </c>
      <c r="BZ113" s="190">
        <f t="shared" si="252"/>
        <v>44.698884758364308</v>
      </c>
      <c r="CA113" s="190">
        <f t="shared" si="252"/>
        <v>35.573964497041423</v>
      </c>
      <c r="CB113" s="190">
        <f t="shared" si="252"/>
        <v>29.542997542997547</v>
      </c>
      <c r="CC113" s="190">
        <f t="shared" si="252"/>
        <v>25.260504201680671</v>
      </c>
      <c r="CD113" s="190">
        <f t="shared" si="252"/>
        <v>22.062385321100916</v>
      </c>
      <c r="CE113" s="190">
        <f t="shared" si="252"/>
        <v>19.583061889250814</v>
      </c>
      <c r="CF113" s="190">
        <f t="shared" si="252"/>
        <v>17.604685212298683</v>
      </c>
      <c r="CG113" s="4">
        <f>CG87*$BX$113</f>
        <v>15.98936170212766</v>
      </c>
      <c r="CH113" s="4">
        <f t="shared" ref="CH113:CV113" si="253">CH87*$BX$113</f>
        <v>13.510112359550561</v>
      </c>
      <c r="CI113" s="4">
        <f t="shared" si="253"/>
        <v>12.096579476861168</v>
      </c>
      <c r="CJ113" s="4">
        <f t="shared" si="253"/>
        <v>11.311382878645343</v>
      </c>
      <c r="CK113" s="4">
        <f t="shared" si="253"/>
        <v>10.62190812720848</v>
      </c>
      <c r="CL113" s="4">
        <f t="shared" si="253"/>
        <v>9.4677165354330715</v>
      </c>
      <c r="CM113" s="4">
        <f t="shared" si="253"/>
        <v>8.5397727272727284</v>
      </c>
      <c r="CN113" s="4">
        <f t="shared" si="253"/>
        <v>7.7774902975420437</v>
      </c>
      <c r="CO113" s="4">
        <f t="shared" si="253"/>
        <v>7.1401425178147262</v>
      </c>
      <c r="CP113" s="4">
        <f t="shared" si="253"/>
        <v>6.5993413830954992</v>
      </c>
      <c r="CQ113" s="4">
        <f t="shared" si="253"/>
        <v>6.1346938775510198</v>
      </c>
      <c r="CR113" s="4">
        <f t="shared" si="253"/>
        <v>5.7311725452812192</v>
      </c>
      <c r="CS113" s="4">
        <f t="shared" si="253"/>
        <v>5.3774597495527727</v>
      </c>
      <c r="CT113" s="4">
        <f t="shared" si="253"/>
        <v>5.064869418702612</v>
      </c>
      <c r="CU113" s="4">
        <f t="shared" si="253"/>
        <v>4.7866242038216562</v>
      </c>
      <c r="CV113" s="4">
        <f t="shared" si="253"/>
        <v>4.5373584905660378</v>
      </c>
      <c r="CW113" s="134">
        <f>CW87*$BX$113</f>
        <v>4.3127690100430414</v>
      </c>
      <c r="CX113" s="134">
        <f>CX87*$BX$113</f>
        <v>4.1310123683005049</v>
      </c>
      <c r="CY113" s="134">
        <f>CY87*$BX$113</f>
        <v>4.0044404973357013</v>
      </c>
      <c r="CZ113" s="134">
        <f>CZ87*$BX$113</f>
        <v>3.8853942266264543</v>
      </c>
      <c r="DA113" s="134">
        <f>DA87*$BX$113</f>
        <v>3.773221757322176</v>
      </c>
      <c r="DB113" s="28" t="s">
        <v>15</v>
      </c>
    </row>
    <row r="114" spans="3:106" x14ac:dyDescent="0.2">
      <c r="C114" s="28" t="s">
        <v>16</v>
      </c>
      <c r="D114" s="14">
        <v>1.28</v>
      </c>
      <c r="E114" s="190">
        <f t="shared" ref="E114:L114" si="254">E88*$D$114</f>
        <v>70.655999999999992</v>
      </c>
      <c r="F114" s="190">
        <f t="shared" si="254"/>
        <v>52.532342007434949</v>
      </c>
      <c r="G114" s="190">
        <f t="shared" si="254"/>
        <v>41.808284023668641</v>
      </c>
      <c r="H114" s="190">
        <f t="shared" si="254"/>
        <v>34.720393120393119</v>
      </c>
      <c r="I114" s="190">
        <f t="shared" si="254"/>
        <v>29.687394957983194</v>
      </c>
      <c r="J114" s="190">
        <f t="shared" si="254"/>
        <v>25.928807339449541</v>
      </c>
      <c r="K114" s="190">
        <f t="shared" si="254"/>
        <v>23.014983713355051</v>
      </c>
      <c r="L114" s="190">
        <f t="shared" si="254"/>
        <v>20.68989751098097</v>
      </c>
      <c r="M114" s="4">
        <f>M88*$D$114</f>
        <v>18.79148936170213</v>
      </c>
      <c r="N114" s="4">
        <f t="shared" ref="N114:AB114" si="255">N88*$D$114</f>
        <v>15.877752808988765</v>
      </c>
      <c r="O114" s="4">
        <f t="shared" si="255"/>
        <v>13.746303501945526</v>
      </c>
      <c r="P114" s="4">
        <f t="shared" si="255"/>
        <v>12.583437221727518</v>
      </c>
      <c r="Q114" s="4">
        <f t="shared" si="255"/>
        <v>11.85503355704698</v>
      </c>
      <c r="R114" s="4">
        <f t="shared" si="255"/>
        <v>10.624962406015038</v>
      </c>
      <c r="S114" s="4">
        <f t="shared" si="255"/>
        <v>9.6261580381471408</v>
      </c>
      <c r="T114" s="4">
        <f t="shared" si="255"/>
        <v>8.7990037359900377</v>
      </c>
      <c r="U114" s="4">
        <f t="shared" si="255"/>
        <v>8.1027522935779821</v>
      </c>
      <c r="V114" s="4">
        <f t="shared" si="255"/>
        <v>7.5086078639744951</v>
      </c>
      <c r="W114" s="4">
        <f t="shared" si="255"/>
        <v>6.9956435643564348</v>
      </c>
      <c r="X114" s="4">
        <f t="shared" si="255"/>
        <v>6.5482854494902689</v>
      </c>
      <c r="Y114" s="4">
        <f t="shared" si="255"/>
        <v>6.154703832752614</v>
      </c>
      <c r="Z114" s="4">
        <f t="shared" si="255"/>
        <v>5.8057518488085469</v>
      </c>
      <c r="AA114" s="4">
        <f t="shared" si="255"/>
        <v>5.4942457231726296</v>
      </c>
      <c r="AB114" s="4">
        <f t="shared" si="255"/>
        <v>5.2144649446494462</v>
      </c>
      <c r="AC114" s="134">
        <f>AC88*$D$114</f>
        <v>4.9617977528089892</v>
      </c>
      <c r="AD114" s="134">
        <f>AD88*$D$114</f>
        <v>4.732484929671803</v>
      </c>
      <c r="AE114" s="134">
        <f>AE88*$D$114</f>
        <v>4.5234314980793862</v>
      </c>
      <c r="AF114" s="134">
        <f>AF88*$D$114</f>
        <v>4.3320662170447584</v>
      </c>
      <c r="AG114" s="134">
        <f>AG88*$D$114</f>
        <v>4.1562352941176472</v>
      </c>
      <c r="AH114" s="28" t="s">
        <v>16</v>
      </c>
      <c r="AI114" s="32"/>
      <c r="AJ114" s="32"/>
      <c r="AK114" s="32"/>
      <c r="AM114" s="28" t="s">
        <v>16</v>
      </c>
      <c r="AN114" s="14">
        <v>1.43</v>
      </c>
      <c r="AO114" s="190">
        <f t="shared" ref="AO114:AV114" si="256">AO88*$AN$114</f>
        <v>65.207999999999984</v>
      </c>
      <c r="AP114" s="190">
        <f t="shared" si="256"/>
        <v>48.4817843866171</v>
      </c>
      <c r="AQ114" s="190">
        <f t="shared" si="256"/>
        <v>38.584615384615383</v>
      </c>
      <c r="AR114" s="190">
        <f t="shared" si="256"/>
        <v>32.043243243243239</v>
      </c>
      <c r="AS114" s="190">
        <f t="shared" si="256"/>
        <v>27.398319327731091</v>
      </c>
      <c r="AT114" s="190">
        <f t="shared" si="256"/>
        <v>23.929541284403669</v>
      </c>
      <c r="AU114" s="190">
        <f t="shared" si="256"/>
        <v>21.240390879478827</v>
      </c>
      <c r="AV114" s="190">
        <f t="shared" si="256"/>
        <v>19.09458272327965</v>
      </c>
      <c r="AW114" s="4">
        <f>AW88*$AN$114</f>
        <v>17.342553191489362</v>
      </c>
      <c r="AX114" s="4">
        <f t="shared" ref="AX114:BL114" si="257">AX88*$AN$114</f>
        <v>14.653483146067416</v>
      </c>
      <c r="AY114" s="4">
        <f t="shared" si="257"/>
        <v>12.686381322957198</v>
      </c>
      <c r="AZ114" s="4">
        <f t="shared" si="257"/>
        <v>11.613178984861978</v>
      </c>
      <c r="BA114" s="4">
        <f t="shared" si="257"/>
        <v>10.940939597315436</v>
      </c>
      <c r="BB114" s="4">
        <f t="shared" si="257"/>
        <v>9.805714285714286</v>
      </c>
      <c r="BC114" s="4">
        <f t="shared" si="257"/>
        <v>8.8839237057220721</v>
      </c>
      <c r="BD114" s="4">
        <f t="shared" si="257"/>
        <v>8.1205479452054785</v>
      </c>
      <c r="BE114" s="4">
        <f t="shared" si="257"/>
        <v>7.4779816513761466</v>
      </c>
      <c r="BF114" s="4">
        <f t="shared" si="257"/>
        <v>6.9296493092454821</v>
      </c>
      <c r="BG114" s="4">
        <f t="shared" si="257"/>
        <v>6.4562376237623758</v>
      </c>
      <c r="BH114" s="4">
        <f t="shared" si="257"/>
        <v>6.0433734939759036</v>
      </c>
      <c r="BI114" s="4">
        <f t="shared" si="257"/>
        <v>5.6801393728222997</v>
      </c>
      <c r="BJ114" s="4">
        <f t="shared" si="257"/>
        <v>5.3580936729663113</v>
      </c>
      <c r="BK114" s="4">
        <f t="shared" si="257"/>
        <v>5.070606531881805</v>
      </c>
      <c r="BL114" s="4">
        <f t="shared" si="257"/>
        <v>4.8123985239852392</v>
      </c>
      <c r="BM114" s="134">
        <f>BM88*$AN$114</f>
        <v>4.5792134831460682</v>
      </c>
      <c r="BN114" s="134">
        <f>BN88*$AN$114</f>
        <v>4.3675820495646356</v>
      </c>
      <c r="BO114" s="134">
        <f>BO88*$AN$114</f>
        <v>4.1746478873239443</v>
      </c>
      <c r="BP114" s="134">
        <f>BP88*$AN$114</f>
        <v>3.9980380134886575</v>
      </c>
      <c r="BQ114" s="134">
        <f>BQ88*$AN$114</f>
        <v>3.8357647058823532</v>
      </c>
      <c r="BR114" s="28" t="s">
        <v>16</v>
      </c>
      <c r="BW114" s="28" t="s">
        <v>16</v>
      </c>
      <c r="BX114" s="14">
        <v>1.64</v>
      </c>
      <c r="BY114" s="190">
        <f t="shared" ref="BY114:CF114" si="258">BY88*$BX$114</f>
        <v>61.007999999999988</v>
      </c>
      <c r="BZ114" s="190">
        <f t="shared" si="258"/>
        <v>45.359107806691448</v>
      </c>
      <c r="CA114" s="190">
        <f t="shared" si="258"/>
        <v>36.099408284023667</v>
      </c>
      <c r="CB114" s="190">
        <f t="shared" si="258"/>
        <v>29.979361179361177</v>
      </c>
      <c r="CC114" s="190">
        <f t="shared" si="258"/>
        <v>25.633613445378149</v>
      </c>
      <c r="CD114" s="190">
        <f t="shared" si="258"/>
        <v>22.388256880733945</v>
      </c>
      <c r="CE114" s="190">
        <f t="shared" si="258"/>
        <v>19.872312703583059</v>
      </c>
      <c r="CF114" s="190">
        <f t="shared" si="258"/>
        <v>17.86471449487555</v>
      </c>
      <c r="CG114" s="4">
        <f>CG88*$BX$114</f>
        <v>16.225531914893615</v>
      </c>
      <c r="CH114" s="4">
        <f t="shared" ref="CH114:CV114" si="259">CH88*$BX$114</f>
        <v>13.709662921348315</v>
      </c>
      <c r="CI114" s="4">
        <f t="shared" si="259"/>
        <v>11.869260700389106</v>
      </c>
      <c r="CJ114" s="4">
        <f t="shared" si="259"/>
        <v>10.865182546749779</v>
      </c>
      <c r="CK114" s="4">
        <f t="shared" si="259"/>
        <v>10.236241610738253</v>
      </c>
      <c r="CL114" s="4">
        <f t="shared" si="259"/>
        <v>9.1741353383458648</v>
      </c>
      <c r="CM114" s="4">
        <f t="shared" si="259"/>
        <v>8.3117166212534066</v>
      </c>
      <c r="CN114" s="4">
        <f t="shared" si="259"/>
        <v>7.597509339975093</v>
      </c>
      <c r="CO114" s="4">
        <f t="shared" si="259"/>
        <v>6.996330275229357</v>
      </c>
      <c r="CP114" s="4">
        <f t="shared" si="259"/>
        <v>6.4833156216790639</v>
      </c>
      <c r="CQ114" s="4">
        <f t="shared" si="259"/>
        <v>6.0403960396039595</v>
      </c>
      <c r="CR114" s="4">
        <f t="shared" si="259"/>
        <v>5.654124189063948</v>
      </c>
      <c r="CS114" s="4">
        <f t="shared" si="259"/>
        <v>5.3142857142857149</v>
      </c>
      <c r="CT114" s="4">
        <f t="shared" si="259"/>
        <v>5.0129827444535744</v>
      </c>
      <c r="CU114" s="4">
        <f t="shared" si="259"/>
        <v>4.7440124416796268</v>
      </c>
      <c r="CV114" s="4">
        <f t="shared" si="259"/>
        <v>4.5024354243542435</v>
      </c>
      <c r="CW114" s="134">
        <f>CW88*$BX$114</f>
        <v>4.2842696629213481</v>
      </c>
      <c r="CX114" s="134">
        <f>CX88*$BX$114</f>
        <v>4.0862692565304757</v>
      </c>
      <c r="CY114" s="134">
        <f>CY88*$BX$114</f>
        <v>3.905761843790013</v>
      </c>
      <c r="CZ114" s="134">
        <f>CZ88*$BX$114</f>
        <v>3.7405272838749233</v>
      </c>
      <c r="DA114" s="134">
        <f>DA88*$BX$114</f>
        <v>3.5887058823529405</v>
      </c>
      <c r="DB114" s="28" t="s">
        <v>16</v>
      </c>
    </row>
    <row r="115" spans="3:106" x14ac:dyDescent="0.2">
      <c r="C115" s="28" t="s">
        <v>17</v>
      </c>
      <c r="D115" s="14">
        <v>1.22</v>
      </c>
      <c r="E115" s="190">
        <f t="shared" ref="E115:L115" si="260">E89*$D$115</f>
        <v>49.775999999999996</v>
      </c>
      <c r="F115" s="190">
        <f t="shared" si="260"/>
        <v>37.008178438661709</v>
      </c>
      <c r="G115" s="190">
        <f t="shared" si="260"/>
        <v>29.453254437869823</v>
      </c>
      <c r="H115" s="190">
        <f t="shared" si="260"/>
        <v>24.459950859950862</v>
      </c>
      <c r="I115" s="190">
        <f t="shared" si="260"/>
        <v>20.914285714285715</v>
      </c>
      <c r="J115" s="190">
        <f t="shared" si="260"/>
        <v>18.266422018348621</v>
      </c>
      <c r="K115" s="190">
        <f t="shared" si="260"/>
        <v>16.213680781758956</v>
      </c>
      <c r="L115" s="190">
        <f t="shared" si="260"/>
        <v>14.575695461200587</v>
      </c>
      <c r="M115" s="4">
        <f>M89*$D$115</f>
        <v>13.238297872340425</v>
      </c>
      <c r="N115" s="4">
        <f t="shared" ref="N115:AB115" si="261">N89*$D$115</f>
        <v>11.185617977528089</v>
      </c>
      <c r="O115" s="4">
        <f t="shared" si="261"/>
        <v>9.6840466926070032</v>
      </c>
      <c r="P115" s="4">
        <f t="shared" si="261"/>
        <v>8.9794347564642223</v>
      </c>
      <c r="Q115" s="4">
        <f t="shared" si="261"/>
        <v>8.6217090069284072</v>
      </c>
      <c r="R115" s="4">
        <f t="shared" si="261"/>
        <v>7.9854545454545454</v>
      </c>
      <c r="S115" s="4">
        <f t="shared" si="261"/>
        <v>7.4366533864541831</v>
      </c>
      <c r="T115" s="4">
        <f t="shared" si="261"/>
        <v>6.958434296365331</v>
      </c>
      <c r="U115" s="4">
        <f t="shared" si="261"/>
        <v>6.5380035026269709</v>
      </c>
      <c r="V115" s="4">
        <f t="shared" si="261"/>
        <v>6.1654830718414537</v>
      </c>
      <c r="W115" s="4">
        <f t="shared" si="261"/>
        <v>5.833124999999999</v>
      </c>
      <c r="X115" s="4">
        <f t="shared" si="261"/>
        <v>5.5347664936990366</v>
      </c>
      <c r="Y115" s="4">
        <f t="shared" si="261"/>
        <v>5.2654442877291965</v>
      </c>
      <c r="Z115" s="4">
        <f t="shared" si="261"/>
        <v>5.0211163416274385</v>
      </c>
      <c r="AA115" s="4">
        <f t="shared" si="261"/>
        <v>4.7984575835475587</v>
      </c>
      <c r="AB115" s="4">
        <f t="shared" si="261"/>
        <v>4.5947076923076926</v>
      </c>
      <c r="AC115" s="134">
        <f>AC89*$D$115</f>
        <v>4.4075560802833529</v>
      </c>
      <c r="AD115" s="134">
        <f>AD89*$D$115</f>
        <v>4.235053885422575</v>
      </c>
      <c r="AE115" s="134">
        <f>AE89*$D$115</f>
        <v>4.0755458515283847</v>
      </c>
      <c r="AF115" s="134">
        <f>AF89*$D$115</f>
        <v>3.9276170436612312</v>
      </c>
      <c r="AG115" s="134">
        <f>AG89*$D$115</f>
        <v>3.7900507614213201</v>
      </c>
      <c r="AH115" s="28" t="s">
        <v>17</v>
      </c>
      <c r="AI115" s="32"/>
      <c r="AJ115" s="32"/>
      <c r="AK115" s="32"/>
      <c r="AM115" s="28" t="s">
        <v>17</v>
      </c>
      <c r="AN115" s="14">
        <v>1.34</v>
      </c>
      <c r="AO115" s="190">
        <f t="shared" ref="AO115:AV115" si="262">AO89*$AN$115</f>
        <v>46.631999999999998</v>
      </c>
      <c r="AP115" s="190">
        <f t="shared" si="262"/>
        <v>34.670631970260217</v>
      </c>
      <c r="AQ115" s="190">
        <f t="shared" si="262"/>
        <v>27.592899408284026</v>
      </c>
      <c r="AR115" s="190">
        <f t="shared" si="262"/>
        <v>22.914987714987713</v>
      </c>
      <c r="AS115" s="190">
        <f t="shared" si="262"/>
        <v>19.593277310924371</v>
      </c>
      <c r="AT115" s="190">
        <f t="shared" si="262"/>
        <v>17.112660550458713</v>
      </c>
      <c r="AU115" s="190">
        <f t="shared" si="262"/>
        <v>15.189576547231271</v>
      </c>
      <c r="AV115" s="190">
        <f t="shared" si="262"/>
        <v>13.655051244509517</v>
      </c>
      <c r="AW115" s="4">
        <f>AW89*$AN$115</f>
        <v>12.402127659574468</v>
      </c>
      <c r="AX115" s="4">
        <f t="shared" ref="AX115:BL115" si="263">AX89*$AN$115</f>
        <v>10.479101123595504</v>
      </c>
      <c r="AY115" s="4">
        <f t="shared" si="263"/>
        <v>9.0723735408560309</v>
      </c>
      <c r="AZ115" s="4">
        <f t="shared" si="263"/>
        <v>8.4122669873722202</v>
      </c>
      <c r="BA115" s="4">
        <f t="shared" si="263"/>
        <v>8.0771362586605093</v>
      </c>
      <c r="BB115" s="4">
        <f t="shared" si="263"/>
        <v>7.4810695187165779</v>
      </c>
      <c r="BC115" s="4">
        <f t="shared" si="263"/>
        <v>6.9669322709163346</v>
      </c>
      <c r="BD115" s="4">
        <f t="shared" si="263"/>
        <v>6.5189189189189189</v>
      </c>
      <c r="BE115" s="4">
        <f t="shared" si="263"/>
        <v>6.1250437828371282</v>
      </c>
      <c r="BF115" s="4">
        <f t="shared" si="263"/>
        <v>5.776052848885219</v>
      </c>
      <c r="BG115" s="4">
        <f t="shared" si="263"/>
        <v>5.4646874999999993</v>
      </c>
      <c r="BH115" s="4">
        <f t="shared" si="263"/>
        <v>5.1851742031134176</v>
      </c>
      <c r="BI115" s="4">
        <f t="shared" si="263"/>
        <v>4.9328631875881523</v>
      </c>
      <c r="BJ115" s="4">
        <f t="shared" si="263"/>
        <v>4.7039677202420993</v>
      </c>
      <c r="BK115" s="4">
        <f t="shared" si="263"/>
        <v>4.4953727506426739</v>
      </c>
      <c r="BL115" s="4">
        <f t="shared" si="263"/>
        <v>4.3044923076923078</v>
      </c>
      <c r="BM115" s="134">
        <f>BM89*$AN$115</f>
        <v>4.1291617473435656</v>
      </c>
      <c r="BN115" s="134">
        <f>BN89*$AN$115</f>
        <v>3.9675553034600117</v>
      </c>
      <c r="BO115" s="134">
        <f>BO89*$AN$115</f>
        <v>3.8181222707423581</v>
      </c>
      <c r="BP115" s="134">
        <f>BP89*$AN$115</f>
        <v>3.6795370857443452</v>
      </c>
      <c r="BQ115" s="134">
        <f>BQ89*$AN$115</f>
        <v>3.550659898477158</v>
      </c>
      <c r="BR115" s="28" t="s">
        <v>17</v>
      </c>
      <c r="BW115" s="28" t="s">
        <v>17</v>
      </c>
      <c r="BX115" s="14">
        <v>1.5</v>
      </c>
      <c r="BY115" s="190">
        <f t="shared" ref="BY115:CF115" si="264">BY89*$BX$115</f>
        <v>43.2</v>
      </c>
      <c r="BZ115" s="190">
        <f t="shared" si="264"/>
        <v>32.118959107806695</v>
      </c>
      <c r="CA115" s="190">
        <f t="shared" si="264"/>
        <v>25.562130177514796</v>
      </c>
      <c r="CB115" s="190">
        <f t="shared" si="264"/>
        <v>21.22850122850123</v>
      </c>
      <c r="CC115" s="190">
        <f t="shared" si="264"/>
        <v>18.15126050420168</v>
      </c>
      <c r="CD115" s="190">
        <f t="shared" si="264"/>
        <v>15.853211009174313</v>
      </c>
      <c r="CE115" s="190">
        <f t="shared" si="264"/>
        <v>14.071661237785017</v>
      </c>
      <c r="CF115" s="190">
        <f t="shared" si="264"/>
        <v>12.650073206442169</v>
      </c>
      <c r="CG115" s="4">
        <f>CG89*$BX$115</f>
        <v>11.48936170212766</v>
      </c>
      <c r="CH115" s="4">
        <f t="shared" ref="CH115:CV115" si="265">CH89*$BX$115</f>
        <v>9.7078651685393247</v>
      </c>
      <c r="CI115" s="4">
        <f t="shared" si="265"/>
        <v>8.4046692607003894</v>
      </c>
      <c r="CJ115" s="4">
        <f t="shared" si="265"/>
        <v>7.7931449188214081</v>
      </c>
      <c r="CK115" s="4">
        <f t="shared" si="265"/>
        <v>7.4826789838337193</v>
      </c>
      <c r="CL115" s="4">
        <f t="shared" si="265"/>
        <v>6.9304812834224609</v>
      </c>
      <c r="CM115" s="4">
        <f t="shared" si="265"/>
        <v>6.4541832669322723</v>
      </c>
      <c r="CN115" s="4">
        <f t="shared" si="265"/>
        <v>6.0391425908667298</v>
      </c>
      <c r="CO115" s="4">
        <f t="shared" si="265"/>
        <v>5.6742556917688276</v>
      </c>
      <c r="CP115" s="4">
        <f t="shared" si="265"/>
        <v>5.3509496284062763</v>
      </c>
      <c r="CQ115" s="4">
        <f t="shared" si="265"/>
        <v>5.0624999999999991</v>
      </c>
      <c r="CR115" s="4">
        <f t="shared" si="265"/>
        <v>4.8035581912527805</v>
      </c>
      <c r="CS115" s="4">
        <f t="shared" si="265"/>
        <v>4.5698166431593803</v>
      </c>
      <c r="CT115" s="4">
        <f t="shared" si="265"/>
        <v>4.3577673167451252</v>
      </c>
      <c r="CU115" s="4">
        <f t="shared" si="265"/>
        <v>4.1645244215938311</v>
      </c>
      <c r="CV115" s="4">
        <f t="shared" si="265"/>
        <v>3.9876923076923081</v>
      </c>
      <c r="CW115" s="134">
        <f>CW89*$BX$115</f>
        <v>3.8252656434474623</v>
      </c>
      <c r="CX115" s="134">
        <f>CX89*$BX$115</f>
        <v>3.6755530346001137</v>
      </c>
      <c r="CY115" s="134">
        <f>CY89*$BX$115</f>
        <v>3.537117903930131</v>
      </c>
      <c r="CZ115" s="134">
        <f>CZ89*$BX$115</f>
        <v>3.4087322461862182</v>
      </c>
      <c r="DA115" s="134">
        <f>DA89*$BX$115</f>
        <v>3.2893401015228432</v>
      </c>
      <c r="DB115" s="28" t="s">
        <v>17</v>
      </c>
    </row>
    <row r="116" spans="3:106" x14ac:dyDescent="0.2">
      <c r="C116" s="28" t="s">
        <v>18</v>
      </c>
      <c r="D116" s="14">
        <v>1.18</v>
      </c>
      <c r="E116" s="190">
        <f t="shared" ref="E116:L116" si="266">E90*$D$116</f>
        <v>46.728000000000002</v>
      </c>
      <c r="F116" s="190">
        <f t="shared" si="266"/>
        <v>34.742007434944234</v>
      </c>
      <c r="G116" s="190">
        <f t="shared" si="266"/>
        <v>27.649704142011835</v>
      </c>
      <c r="H116" s="190">
        <f t="shared" si="266"/>
        <v>22.962162162162162</v>
      </c>
      <c r="I116" s="190">
        <f t="shared" si="266"/>
        <v>19.633613445378149</v>
      </c>
      <c r="J116" s="190">
        <f t="shared" si="266"/>
        <v>17.147889908256879</v>
      </c>
      <c r="K116" s="190">
        <f t="shared" si="266"/>
        <v>15.220846905537458</v>
      </c>
      <c r="L116" s="190">
        <f t="shared" si="266"/>
        <v>13.683162518301609</v>
      </c>
      <c r="M116" s="4">
        <f>M90*$D$116</f>
        <v>12.427659574468084</v>
      </c>
      <c r="N116" s="4">
        <f t="shared" ref="N116:AB116" si="267">N90*$D$116</f>
        <v>10.50067415730337</v>
      </c>
      <c r="O116" s="4">
        <f t="shared" si="267"/>
        <v>9.0910505836575872</v>
      </c>
      <c r="P116" s="4">
        <f t="shared" si="267"/>
        <v>8.4295850871918212</v>
      </c>
      <c r="Q116" s="4">
        <f t="shared" si="267"/>
        <v>8.0937644341801374</v>
      </c>
      <c r="R116" s="4">
        <f t="shared" si="267"/>
        <v>7.4964705882352947</v>
      </c>
      <c r="S116" s="4">
        <f t="shared" si="267"/>
        <v>6.9812749003984065</v>
      </c>
      <c r="T116" s="4">
        <f t="shared" si="267"/>
        <v>6.5323392357875116</v>
      </c>
      <c r="U116" s="4">
        <f t="shared" si="267"/>
        <v>6.1376532399299482</v>
      </c>
      <c r="V116" s="4">
        <f t="shared" si="267"/>
        <v>5.7879438480594549</v>
      </c>
      <c r="W116" s="4">
        <f t="shared" si="267"/>
        <v>5.4759374999999988</v>
      </c>
      <c r="X116" s="4">
        <f t="shared" si="267"/>
        <v>5.1958487768717561</v>
      </c>
      <c r="Y116" s="4">
        <f t="shared" si="267"/>
        <v>4.9430183356840622</v>
      </c>
      <c r="Z116" s="4">
        <f t="shared" si="267"/>
        <v>4.7136516476126431</v>
      </c>
      <c r="AA116" s="4">
        <f t="shared" si="267"/>
        <v>4.5046272493573269</v>
      </c>
      <c r="AB116" s="4">
        <f t="shared" si="267"/>
        <v>4.3133538461538459</v>
      </c>
      <c r="AC116" s="134">
        <f>AC90*$D$116</f>
        <v>4.1376623376623378</v>
      </c>
      <c r="AD116" s="134">
        <f>AD90*$D$116</f>
        <v>3.9757231990924562</v>
      </c>
      <c r="AE116" s="134">
        <f>AE90*$D$116</f>
        <v>3.8259825327510919</v>
      </c>
      <c r="AF116" s="134">
        <f>AF90*$D$116</f>
        <v>3.687839526471556</v>
      </c>
      <c r="AG116" s="134">
        <f>AG90*$D$116</f>
        <v>3.6060192926045018</v>
      </c>
      <c r="AH116" s="28" t="s">
        <v>18</v>
      </c>
      <c r="AI116" s="32"/>
      <c r="AJ116" s="32"/>
      <c r="AK116" s="32"/>
      <c r="AM116" s="28" t="s">
        <v>18</v>
      </c>
      <c r="AN116" s="14">
        <v>1.33</v>
      </c>
      <c r="AO116" s="190">
        <f t="shared" ref="AO116:AV116" si="268">AO90*$AN$116</f>
        <v>43.092000000000013</v>
      </c>
      <c r="AP116" s="190">
        <f t="shared" si="268"/>
        <v>32.038661710037175</v>
      </c>
      <c r="AQ116" s="190">
        <f t="shared" si="268"/>
        <v>25.498224852071008</v>
      </c>
      <c r="AR116" s="190">
        <f t="shared" si="268"/>
        <v>21.175429975429978</v>
      </c>
      <c r="AS116" s="190">
        <f t="shared" si="268"/>
        <v>18.105882352941176</v>
      </c>
      <c r="AT116" s="190">
        <f t="shared" si="268"/>
        <v>15.813577981651379</v>
      </c>
      <c r="AU116" s="190">
        <f t="shared" si="268"/>
        <v>14.036482084690556</v>
      </c>
      <c r="AV116" s="190">
        <f t="shared" si="268"/>
        <v>12.618448023426064</v>
      </c>
      <c r="AW116" s="4">
        <f>AW90*$AN$116</f>
        <v>11.460638297872341</v>
      </c>
      <c r="AX116" s="4">
        <f t="shared" ref="AX116:BL116" si="269">AX90*$AN$116</f>
        <v>9.6835955056179799</v>
      </c>
      <c r="AY116" s="4">
        <f t="shared" si="269"/>
        <v>8.3836575875486403</v>
      </c>
      <c r="AZ116" s="4">
        <f t="shared" si="269"/>
        <v>7.7736620565243548</v>
      </c>
      <c r="BA116" s="4">
        <f t="shared" si="269"/>
        <v>7.4639722863741342</v>
      </c>
      <c r="BB116" s="4">
        <f t="shared" si="269"/>
        <v>6.9131550802139046</v>
      </c>
      <c r="BC116" s="4">
        <f t="shared" si="269"/>
        <v>6.4380478087649404</v>
      </c>
      <c r="BD116" s="4">
        <f t="shared" si="269"/>
        <v>6.0240447343895624</v>
      </c>
      <c r="BE116" s="4">
        <f t="shared" si="269"/>
        <v>5.6600700525394059</v>
      </c>
      <c r="BF116" s="4">
        <f t="shared" si="269"/>
        <v>5.3375722543352611</v>
      </c>
      <c r="BG116" s="4">
        <f t="shared" si="269"/>
        <v>5.04984375</v>
      </c>
      <c r="BH116" s="4">
        <f t="shared" si="269"/>
        <v>4.7915492957746482</v>
      </c>
      <c r="BI116" s="4">
        <f t="shared" si="269"/>
        <v>4.5583921015514814</v>
      </c>
      <c r="BJ116" s="4">
        <f t="shared" si="269"/>
        <v>4.3468728984532623</v>
      </c>
      <c r="BK116" s="4">
        <f t="shared" si="269"/>
        <v>4.1541131105398463</v>
      </c>
      <c r="BL116" s="4">
        <f t="shared" si="269"/>
        <v>3.9777230769230774</v>
      </c>
      <c r="BM116" s="134">
        <f>BM90*$AN$116</f>
        <v>3.8157024793388441</v>
      </c>
      <c r="BN116" s="134">
        <f>BN90*$AN$116</f>
        <v>3.6663641520136134</v>
      </c>
      <c r="BO116" s="134">
        <f>BO90*$AN$116</f>
        <v>3.5282751091703064</v>
      </c>
      <c r="BP116" s="134">
        <f>BP90*$AN$116</f>
        <v>3.4008812890496558</v>
      </c>
      <c r="BQ116" s="134">
        <f>BQ90*$AN$116</f>
        <v>3.3254276527331199</v>
      </c>
      <c r="BR116" s="28" t="s">
        <v>18</v>
      </c>
      <c r="BW116" s="28" t="s">
        <v>18</v>
      </c>
      <c r="BX116" s="14">
        <v>1.5</v>
      </c>
      <c r="BY116" s="190">
        <f t="shared" ref="BY116:CF116" si="270">BY90*$BX$116</f>
        <v>39.599999999999994</v>
      </c>
      <c r="BZ116" s="190">
        <f t="shared" si="270"/>
        <v>29.442379182156131</v>
      </c>
      <c r="CA116" s="190">
        <f t="shared" si="270"/>
        <v>23.431952662721894</v>
      </c>
      <c r="CB116" s="190">
        <f t="shared" si="270"/>
        <v>19.45945945945946</v>
      </c>
      <c r="CC116" s="190">
        <f t="shared" si="270"/>
        <v>16.638655462184872</v>
      </c>
      <c r="CD116" s="190">
        <f t="shared" si="270"/>
        <v>14.532110091743117</v>
      </c>
      <c r="CE116" s="190">
        <f t="shared" si="270"/>
        <v>12.899022801302932</v>
      </c>
      <c r="CF116" s="190">
        <f t="shared" si="270"/>
        <v>11.595900439238651</v>
      </c>
      <c r="CG116" s="4">
        <f>CG90*$BX$116</f>
        <v>10.531914893617021</v>
      </c>
      <c r="CH116" s="4">
        <f t="shared" ref="CH116:CV116" si="271">CH90*$BX$116</f>
        <v>8.8988764044943824</v>
      </c>
      <c r="CI116" s="4">
        <f t="shared" si="271"/>
        <v>7.7042801556420226</v>
      </c>
      <c r="CJ116" s="4">
        <f t="shared" si="271"/>
        <v>7.143716175586289</v>
      </c>
      <c r="CK116" s="4">
        <f t="shared" si="271"/>
        <v>6.8591224018475749</v>
      </c>
      <c r="CL116" s="4">
        <f t="shared" si="271"/>
        <v>6.3529411764705888</v>
      </c>
      <c r="CM116" s="4">
        <f t="shared" si="271"/>
        <v>5.9163346613545817</v>
      </c>
      <c r="CN116" s="4">
        <f t="shared" si="271"/>
        <v>5.535880708294501</v>
      </c>
      <c r="CO116" s="4">
        <f t="shared" si="271"/>
        <v>5.2014010507880908</v>
      </c>
      <c r="CP116" s="4">
        <f t="shared" si="271"/>
        <v>4.9050371593724194</v>
      </c>
      <c r="CQ116" s="4">
        <f t="shared" si="271"/>
        <v>4.6406249999999982</v>
      </c>
      <c r="CR116" s="4">
        <f t="shared" si="271"/>
        <v>4.403261675315048</v>
      </c>
      <c r="CS116" s="4">
        <f t="shared" si="271"/>
        <v>4.1889985895627646</v>
      </c>
      <c r="CT116" s="4">
        <f t="shared" si="271"/>
        <v>3.9946200403496972</v>
      </c>
      <c r="CU116" s="4">
        <f t="shared" si="271"/>
        <v>3.8174807197943448</v>
      </c>
      <c r="CV116" s="4">
        <f t="shared" si="271"/>
        <v>3.6553846153846155</v>
      </c>
      <c r="CW116" s="134">
        <f>CW90*$BX$116</f>
        <v>3.506493506493507</v>
      </c>
      <c r="CX116" s="134">
        <f>CX90*$BX$116</f>
        <v>3.3692569483834376</v>
      </c>
      <c r="CY116" s="134">
        <f>CY90*$BX$116</f>
        <v>3.2423580786026198</v>
      </c>
      <c r="CZ116" s="134">
        <f>CZ90*$BX$116</f>
        <v>3.1252877342979288</v>
      </c>
      <c r="DA116" s="134">
        <f>DA90*$BX$116</f>
        <v>3.0559485530546624</v>
      </c>
      <c r="DB116" s="28" t="s">
        <v>18</v>
      </c>
    </row>
    <row r="117" spans="3:106" x14ac:dyDescent="0.2">
      <c r="C117" s="28" t="s">
        <v>19</v>
      </c>
      <c r="D117" s="14">
        <v>1.1200000000000001</v>
      </c>
      <c r="E117" s="190">
        <f t="shared" ref="E117:L117" si="272">E91*$D$117</f>
        <v>38.975999999999999</v>
      </c>
      <c r="F117" s="190">
        <f t="shared" si="272"/>
        <v>28.97843866171004</v>
      </c>
      <c r="G117" s="190">
        <f t="shared" si="272"/>
        <v>23.062721893491126</v>
      </c>
      <c r="H117" s="190">
        <f t="shared" si="272"/>
        <v>19.152825552825558</v>
      </c>
      <c r="I117" s="190">
        <f t="shared" si="272"/>
        <v>16.376470588235296</v>
      </c>
      <c r="J117" s="190">
        <f t="shared" si="272"/>
        <v>14.303119266055047</v>
      </c>
      <c r="K117" s="190">
        <f t="shared" si="272"/>
        <v>12.695765472312706</v>
      </c>
      <c r="L117" s="190">
        <f t="shared" si="272"/>
        <v>11.413177159590045</v>
      </c>
      <c r="M117" s="4">
        <f>M91*$D$117</f>
        <v>10.365957446808512</v>
      </c>
      <c r="N117" s="4">
        <f t="shared" ref="N117:AB117" si="273">N91*$D$117</f>
        <v>8.758651685393259</v>
      </c>
      <c r="O117" s="4">
        <f t="shared" si="273"/>
        <v>7.5828793774319072</v>
      </c>
      <c r="P117" s="4">
        <f t="shared" si="273"/>
        <v>7.0768951429868361</v>
      </c>
      <c r="Q117" s="4">
        <f t="shared" si="273"/>
        <v>6.8619718309859161</v>
      </c>
      <c r="R117" s="4">
        <f t="shared" si="273"/>
        <v>6.4690456431535273</v>
      </c>
      <c r="S117" s="4">
        <f t="shared" si="273"/>
        <v>6.1186813186813183</v>
      </c>
      <c r="T117" s="4">
        <f t="shared" si="273"/>
        <v>5.8043186895011178</v>
      </c>
      <c r="U117" s="4">
        <f t="shared" si="273"/>
        <v>5.5206798866855538</v>
      </c>
      <c r="V117" s="4">
        <f t="shared" si="273"/>
        <v>5.2634706279540859</v>
      </c>
      <c r="W117" s="4">
        <f t="shared" si="273"/>
        <v>5.0291612903225813</v>
      </c>
      <c r="X117" s="4">
        <f t="shared" si="273"/>
        <v>4.8148239654107474</v>
      </c>
      <c r="Y117" s="4">
        <f t="shared" si="273"/>
        <v>4.6180094786729855</v>
      </c>
      <c r="Z117" s="4">
        <f t="shared" si="273"/>
        <v>4.4366533864541839</v>
      </c>
      <c r="AA117" s="4">
        <f t="shared" si="273"/>
        <v>4.2690032858707569</v>
      </c>
      <c r="AB117" s="4">
        <f t="shared" si="273"/>
        <v>4.1135620052770454</v>
      </c>
      <c r="AC117" s="134">
        <f>AC91*$D$117</f>
        <v>3.9690427698574342</v>
      </c>
      <c r="AD117" s="134">
        <f>AD91*$D$117</f>
        <v>3.8343334972946397</v>
      </c>
      <c r="AE117" s="134">
        <f>AE91*$D$117</f>
        <v>3.7084681255946723</v>
      </c>
      <c r="AF117" s="134">
        <f>AF91*$D$117</f>
        <v>3.5906034085674814</v>
      </c>
      <c r="AG117" s="134">
        <f>AG91*$D$117</f>
        <v>3.4800000000000009</v>
      </c>
      <c r="AH117" s="28" t="s">
        <v>19</v>
      </c>
      <c r="AI117" s="32"/>
      <c r="AJ117" s="32"/>
      <c r="AK117" s="32"/>
      <c r="AM117" s="28" t="s">
        <v>19</v>
      </c>
      <c r="AN117" s="14">
        <v>1.24</v>
      </c>
      <c r="AO117" s="190">
        <f t="shared" ref="AO117:AV117" si="274">AO91*$AN$117</f>
        <v>35.711999999999996</v>
      </c>
      <c r="AP117" s="190">
        <f t="shared" si="274"/>
        <v>26.551672862453529</v>
      </c>
      <c r="AQ117" s="190">
        <f t="shared" si="274"/>
        <v>21.131360946745563</v>
      </c>
      <c r="AR117" s="190">
        <f t="shared" si="274"/>
        <v>17.548894348894351</v>
      </c>
      <c r="AS117" s="190">
        <f t="shared" si="274"/>
        <v>15.005042016806723</v>
      </c>
      <c r="AT117" s="190">
        <f t="shared" si="274"/>
        <v>13.105321100917433</v>
      </c>
      <c r="AU117" s="190">
        <f t="shared" si="274"/>
        <v>11.632573289902281</v>
      </c>
      <c r="AV117" s="190">
        <f t="shared" si="274"/>
        <v>10.457393850658859</v>
      </c>
      <c r="AW117" s="4">
        <f>AW91*$AN$117</f>
        <v>9.4978723404255305</v>
      </c>
      <c r="AX117" s="4">
        <f t="shared" ref="AX117:BL117" si="275">AX91*$AN$117</f>
        <v>8.0251685393258416</v>
      </c>
      <c r="AY117" s="4">
        <f t="shared" si="275"/>
        <v>6.9478599221789876</v>
      </c>
      <c r="AZ117" s="4">
        <f t="shared" si="275"/>
        <v>6.484248751702224</v>
      </c>
      <c r="BA117" s="4">
        <f t="shared" si="275"/>
        <v>6.2873239436619723</v>
      </c>
      <c r="BB117" s="4">
        <f t="shared" si="275"/>
        <v>5.9273029045643151</v>
      </c>
      <c r="BC117" s="4">
        <f t="shared" si="275"/>
        <v>5.6062794348508627</v>
      </c>
      <c r="BD117" s="4">
        <f t="shared" si="275"/>
        <v>5.3182427401340284</v>
      </c>
      <c r="BE117" s="4">
        <f t="shared" si="275"/>
        <v>5.0583569405099151</v>
      </c>
      <c r="BF117" s="4">
        <f t="shared" si="275"/>
        <v>4.822687373396354</v>
      </c>
      <c r="BG117" s="4">
        <f t="shared" si="275"/>
        <v>4.6079999999999997</v>
      </c>
      <c r="BH117" s="4">
        <f t="shared" si="275"/>
        <v>4.4116121062384179</v>
      </c>
      <c r="BI117" s="4">
        <f t="shared" si="275"/>
        <v>4.2312796208530798</v>
      </c>
      <c r="BJ117" s="4">
        <f t="shared" si="275"/>
        <v>4.0651109846328977</v>
      </c>
      <c r="BK117" s="4">
        <f t="shared" si="275"/>
        <v>3.9115005476451259</v>
      </c>
      <c r="BL117" s="4">
        <f t="shared" si="275"/>
        <v>3.7690765171503959</v>
      </c>
      <c r="BM117" s="134">
        <f>BM91*$AN$117</f>
        <v>3.6366598778004073</v>
      </c>
      <c r="BN117" s="134">
        <f>BN91*$AN$117</f>
        <v>3.5132316773241521</v>
      </c>
      <c r="BO117" s="134">
        <f>BO91*$AN$117</f>
        <v>3.3979067554709803</v>
      </c>
      <c r="BP117" s="134">
        <f>BP91*$AN$117</f>
        <v>3.2899124827268542</v>
      </c>
      <c r="BQ117" s="134">
        <f>BQ91*$AN$117</f>
        <v>3.1885714285714286</v>
      </c>
      <c r="BR117" s="28" t="s">
        <v>19</v>
      </c>
      <c r="BW117" s="28" t="s">
        <v>19</v>
      </c>
      <c r="BX117" s="14">
        <v>1.37</v>
      </c>
      <c r="BY117" s="190">
        <f t="shared" ref="BY117:CF117" si="276">BY91*$BX$117</f>
        <v>32.880000000000003</v>
      </c>
      <c r="BZ117" s="190">
        <f t="shared" si="276"/>
        <v>24.446096654275095</v>
      </c>
      <c r="CA117" s="190">
        <f t="shared" si="276"/>
        <v>19.455621301775153</v>
      </c>
      <c r="CB117" s="190">
        <f t="shared" si="276"/>
        <v>16.157248157248162</v>
      </c>
      <c r="CC117" s="190">
        <f t="shared" si="276"/>
        <v>13.815126050420169</v>
      </c>
      <c r="CD117" s="190">
        <f t="shared" si="276"/>
        <v>12.066055045871561</v>
      </c>
      <c r="CE117" s="190">
        <f t="shared" si="276"/>
        <v>10.71009771986971</v>
      </c>
      <c r="CF117" s="190">
        <f t="shared" si="276"/>
        <v>9.6281112737920953</v>
      </c>
      <c r="CG117" s="4">
        <f>CG91*$BX$117</f>
        <v>8.7446808510638316</v>
      </c>
      <c r="CH117" s="4">
        <f t="shared" ref="CH117:CV117" si="277">CH91*$BX$117</f>
        <v>7.3887640449438203</v>
      </c>
      <c r="CI117" s="4">
        <f t="shared" si="277"/>
        <v>6.3968871595330752</v>
      </c>
      <c r="CJ117" s="4">
        <f t="shared" si="277"/>
        <v>5.9700408533817528</v>
      </c>
      <c r="CK117" s="4">
        <f t="shared" si="277"/>
        <v>5.7887323943661988</v>
      </c>
      <c r="CL117" s="4">
        <f t="shared" si="277"/>
        <v>5.4572614107883819</v>
      </c>
      <c r="CM117" s="4">
        <f t="shared" si="277"/>
        <v>5.1616954474097332</v>
      </c>
      <c r="CN117" s="4">
        <f t="shared" si="277"/>
        <v>4.89650037230082</v>
      </c>
      <c r="CO117" s="4">
        <f t="shared" si="277"/>
        <v>4.6572237960339953</v>
      </c>
      <c r="CP117" s="4">
        <f t="shared" si="277"/>
        <v>4.4402430790006759</v>
      </c>
      <c r="CQ117" s="4">
        <f t="shared" si="277"/>
        <v>4.2425806451612909</v>
      </c>
      <c r="CR117" s="4">
        <f t="shared" si="277"/>
        <v>4.0617665225447812</v>
      </c>
      <c r="CS117" s="4">
        <f t="shared" si="277"/>
        <v>3.8957345971563986</v>
      </c>
      <c r="CT117" s="4">
        <f t="shared" si="277"/>
        <v>3.7427433124644289</v>
      </c>
      <c r="CU117" s="4">
        <f t="shared" si="277"/>
        <v>3.6013143483023007</v>
      </c>
      <c r="CV117" s="4">
        <f t="shared" si="277"/>
        <v>3.4701846965699215</v>
      </c>
      <c r="CW117" s="134">
        <f>CW91*$BX$117</f>
        <v>3.34826883910387</v>
      </c>
      <c r="CX117" s="134">
        <f>CX91*$BX$117</f>
        <v>3.2346286276438772</v>
      </c>
      <c r="CY117" s="134">
        <f>CY91*$BX$117</f>
        <v>3.1284490960989539</v>
      </c>
      <c r="CZ117" s="134">
        <f>CZ91*$BX$117</f>
        <v>3.0290188853063111</v>
      </c>
      <c r="DA117" s="134">
        <f>DA91*$BX$117</f>
        <v>2.9357142857142864</v>
      </c>
      <c r="DB117" s="28" t="s">
        <v>19</v>
      </c>
    </row>
    <row r="118" spans="3:106" x14ac:dyDescent="0.2">
      <c r="C118" s="28" t="s">
        <v>20</v>
      </c>
      <c r="D118" s="14">
        <v>1.1100000000000001</v>
      </c>
      <c r="E118" s="190">
        <f t="shared" ref="E118:L118" si="278">E92*$D$118</f>
        <v>79.92</v>
      </c>
      <c r="F118" s="190">
        <f t="shared" si="278"/>
        <v>59.420074349442388</v>
      </c>
      <c r="G118" s="190">
        <f t="shared" si="278"/>
        <v>47.289940828402379</v>
      </c>
      <c r="H118" s="190">
        <f t="shared" si="278"/>
        <v>39.272727272727273</v>
      </c>
      <c r="I118" s="190">
        <f t="shared" si="278"/>
        <v>33.579831932773111</v>
      </c>
      <c r="J118" s="190">
        <f t="shared" si="278"/>
        <v>29.328440366972476</v>
      </c>
      <c r="K118" s="190">
        <f t="shared" si="278"/>
        <v>26.032573289902285</v>
      </c>
      <c r="L118" s="190">
        <f t="shared" si="278"/>
        <v>23.402635431918014</v>
      </c>
      <c r="M118" s="4">
        <f>M92*$D$118</f>
        <v>21.255319148936174</v>
      </c>
      <c r="N118" s="4">
        <f t="shared" ref="N118:AB118" si="279">N92*$D$118</f>
        <v>17.959550561797755</v>
      </c>
      <c r="O118" s="4">
        <f t="shared" si="279"/>
        <v>15.548638132295721</v>
      </c>
      <c r="P118" s="4">
        <f t="shared" si="279"/>
        <v>13.708404802744429</v>
      </c>
      <c r="Q118" s="4">
        <f t="shared" si="279"/>
        <v>12.257668711656445</v>
      </c>
      <c r="R118" s="4">
        <f t="shared" si="279"/>
        <v>10.116455696202534</v>
      </c>
      <c r="S118" s="4">
        <f t="shared" si="279"/>
        <v>8.6120689655172438</v>
      </c>
      <c r="T118" s="4">
        <f t="shared" si="279"/>
        <v>7.497185741088181</v>
      </c>
      <c r="U118" s="4">
        <f t="shared" si="279"/>
        <v>6.6378737541528245</v>
      </c>
      <c r="V118" s="4">
        <f t="shared" si="279"/>
        <v>5.9552906110283166</v>
      </c>
      <c r="W118" s="4">
        <f t="shared" si="279"/>
        <v>5.4739726027397255</v>
      </c>
      <c r="X118" s="4">
        <f t="shared" si="279"/>
        <v>5.2269457161543498</v>
      </c>
      <c r="Y118" s="4">
        <f t="shared" si="279"/>
        <v>5.0012515644555693</v>
      </c>
      <c r="Z118" s="4">
        <f t="shared" si="279"/>
        <v>4.794241151769647</v>
      </c>
      <c r="AA118" s="4">
        <f t="shared" si="279"/>
        <v>4.6036866359447011</v>
      </c>
      <c r="AB118" s="4">
        <f t="shared" si="279"/>
        <v>4.4277008310249313</v>
      </c>
      <c r="AC118" s="134">
        <f>AC92*$D$118</f>
        <v>4.2646744930629676</v>
      </c>
      <c r="AD118" s="134">
        <f>AD92*$D$118</f>
        <v>4.1132269686052512</v>
      </c>
      <c r="AE118" s="134">
        <f>AE92*$D$118</f>
        <v>3.9721669980119292</v>
      </c>
      <c r="AF118" s="134">
        <f>AF92*$D$118</f>
        <v>3.8404613166746766</v>
      </c>
      <c r="AG118" s="134">
        <f>AG92*$D$118</f>
        <v>3.7172093023255823</v>
      </c>
      <c r="AH118" s="28" t="s">
        <v>20</v>
      </c>
      <c r="AI118" s="32"/>
      <c r="AJ118" s="32"/>
      <c r="AK118" s="32"/>
      <c r="AM118" s="28" t="s">
        <v>20</v>
      </c>
      <c r="AN118" s="14">
        <v>1.18</v>
      </c>
      <c r="AO118" s="190">
        <f t="shared" ref="AO118:AV118" si="280">AO92*$AN$118</f>
        <v>75.047999999999988</v>
      </c>
      <c r="AP118" s="190">
        <f t="shared" si="280"/>
        <v>55.797769516728621</v>
      </c>
      <c r="AQ118" s="190">
        <f t="shared" si="280"/>
        <v>44.407100591715981</v>
      </c>
      <c r="AR118" s="190">
        <f t="shared" si="280"/>
        <v>36.878624078624071</v>
      </c>
      <c r="AS118" s="190">
        <f t="shared" si="280"/>
        <v>31.532773109243692</v>
      </c>
      <c r="AT118" s="190">
        <f t="shared" si="280"/>
        <v>27.540550458715593</v>
      </c>
      <c r="AU118" s="190">
        <f t="shared" si="280"/>
        <v>24.445602605863193</v>
      </c>
      <c r="AV118" s="190">
        <f t="shared" si="280"/>
        <v>21.975988286969251</v>
      </c>
      <c r="AW118" s="4">
        <f>AW92*$AN$118</f>
        <v>19.959574468085108</v>
      </c>
      <c r="AX118" s="4">
        <f t="shared" ref="AX118:BL118" si="281">AX92*$AN$118</f>
        <v>16.864719101123594</v>
      </c>
      <c r="AY118" s="4">
        <f t="shared" si="281"/>
        <v>14.600778210116729</v>
      </c>
      <c r="AZ118" s="4">
        <f t="shared" si="281"/>
        <v>12.872727272727273</v>
      </c>
      <c r="BA118" s="4">
        <f t="shared" si="281"/>
        <v>11.510429447852761</v>
      </c>
      <c r="BB118" s="4">
        <f t="shared" si="281"/>
        <v>9.4997468354430374</v>
      </c>
      <c r="BC118" s="4">
        <f t="shared" si="281"/>
        <v>8.0870689655172416</v>
      </c>
      <c r="BD118" s="4">
        <f t="shared" si="281"/>
        <v>7.0401500938086308</v>
      </c>
      <c r="BE118" s="4">
        <f t="shared" si="281"/>
        <v>6.233222591362126</v>
      </c>
      <c r="BF118" s="4">
        <f t="shared" si="281"/>
        <v>5.5922503725782411</v>
      </c>
      <c r="BG118" s="4">
        <f t="shared" si="281"/>
        <v>5.1402739726027393</v>
      </c>
      <c r="BH118" s="4">
        <f t="shared" si="281"/>
        <v>4.908306082406801</v>
      </c>
      <c r="BI118" s="4">
        <f t="shared" si="281"/>
        <v>4.6963704630788481</v>
      </c>
      <c r="BJ118" s="4">
        <f t="shared" si="281"/>
        <v>4.5019796040791844</v>
      </c>
      <c r="BK118" s="4">
        <f t="shared" si="281"/>
        <v>4.3230414746543779</v>
      </c>
      <c r="BL118" s="4">
        <f t="shared" si="281"/>
        <v>4.1577839335180053</v>
      </c>
      <c r="BM118" s="134">
        <f>BM92*$AN$118</f>
        <v>4.0046958377801491</v>
      </c>
      <c r="BN118" s="134">
        <f>BN92*$AN$118</f>
        <v>3.8624806999485335</v>
      </c>
      <c r="BO118" s="134">
        <f>BO92*$AN$118</f>
        <v>3.7300198807157057</v>
      </c>
      <c r="BP118" s="134">
        <f>BP92*$AN$118</f>
        <v>3.6063431042767902</v>
      </c>
      <c r="BQ118" s="134">
        <f>BQ92*$AN$118</f>
        <v>3.4906046511627911</v>
      </c>
      <c r="BR118" s="28" t="s">
        <v>20</v>
      </c>
      <c r="BW118" s="28" t="s">
        <v>20</v>
      </c>
      <c r="BX118" s="14">
        <v>1.28</v>
      </c>
      <c r="BY118" s="190">
        <f t="shared" ref="BY118:CF118" si="282">BY92*$BX$118</f>
        <v>70.656000000000006</v>
      </c>
      <c r="BZ118" s="190">
        <f t="shared" si="282"/>
        <v>52.532342007434949</v>
      </c>
      <c r="CA118" s="190">
        <f t="shared" si="282"/>
        <v>41.808284023668648</v>
      </c>
      <c r="CB118" s="190">
        <f t="shared" si="282"/>
        <v>34.720393120393119</v>
      </c>
      <c r="CC118" s="190">
        <f t="shared" si="282"/>
        <v>29.687394957983194</v>
      </c>
      <c r="CD118" s="190">
        <f t="shared" si="282"/>
        <v>25.928807339449541</v>
      </c>
      <c r="CE118" s="190">
        <f t="shared" si="282"/>
        <v>23.014983713355054</v>
      </c>
      <c r="CF118" s="190">
        <f t="shared" si="282"/>
        <v>20.68989751098097</v>
      </c>
      <c r="CG118" s="4">
        <f>CG92*$BX$118</f>
        <v>18.79148936170213</v>
      </c>
      <c r="CH118" s="4">
        <f t="shared" ref="CH118:CV118" si="283">CH92*$BX$118</f>
        <v>15.877752808988767</v>
      </c>
      <c r="CI118" s="4">
        <f t="shared" si="283"/>
        <v>13.746303501945526</v>
      </c>
      <c r="CJ118" s="4">
        <f t="shared" si="283"/>
        <v>12.119382504288167</v>
      </c>
      <c r="CK118" s="4">
        <f t="shared" si="283"/>
        <v>10.836809815950923</v>
      </c>
      <c r="CL118" s="4">
        <f t="shared" si="283"/>
        <v>8.9437974683544308</v>
      </c>
      <c r="CM118" s="4">
        <f t="shared" si="283"/>
        <v>7.6137931034482778</v>
      </c>
      <c r="CN118" s="4">
        <f t="shared" si="283"/>
        <v>6.6281425891181991</v>
      </c>
      <c r="CO118" s="4">
        <f t="shared" si="283"/>
        <v>5.8684385382059805</v>
      </c>
      <c r="CP118" s="4">
        <f t="shared" si="283"/>
        <v>5.2649776453055139</v>
      </c>
      <c r="CQ118" s="4">
        <f t="shared" si="283"/>
        <v>4.8394520547945197</v>
      </c>
      <c r="CR118" s="4">
        <f t="shared" si="283"/>
        <v>4.6210595160235455</v>
      </c>
      <c r="CS118" s="4">
        <f t="shared" si="283"/>
        <v>4.4215269086357951</v>
      </c>
      <c r="CT118" s="4">
        <f t="shared" si="283"/>
        <v>4.2385122975404936</v>
      </c>
      <c r="CU118" s="4">
        <f t="shared" si="283"/>
        <v>4.0700460829493093</v>
      </c>
      <c r="CV118" s="4">
        <f t="shared" si="283"/>
        <v>3.9144598337950143</v>
      </c>
      <c r="CW118" s="134">
        <f>CW92*$BX$118</f>
        <v>3.7703308431163296</v>
      </c>
      <c r="CX118" s="134">
        <f>CX92*$BX$118</f>
        <v>3.6364384971693267</v>
      </c>
      <c r="CY118" s="134">
        <f>CY92*$BX$118</f>
        <v>3.5117296222664023</v>
      </c>
      <c r="CZ118" s="134">
        <f>CZ92*$BX$118</f>
        <v>3.3952907256126874</v>
      </c>
      <c r="DA118" s="134">
        <f>DA92*$BX$118</f>
        <v>3.2863255813953498</v>
      </c>
      <c r="DB118" s="28" t="s">
        <v>20</v>
      </c>
    </row>
    <row r="119" spans="3:106" x14ac:dyDescent="0.2">
      <c r="C119" s="28" t="s">
        <v>21</v>
      </c>
      <c r="D119" s="14">
        <v>1.1000000000000001</v>
      </c>
      <c r="E119" s="3">
        <f t="shared" ref="E119:L119" si="284">E93*$D$119</f>
        <v>58.08</v>
      </c>
      <c r="F119" s="3">
        <f t="shared" si="284"/>
        <v>43.182156133828997</v>
      </c>
      <c r="G119" s="3">
        <f t="shared" si="284"/>
        <v>34.366863905325452</v>
      </c>
      <c r="H119" s="3">
        <f t="shared" si="284"/>
        <v>28.540540540540547</v>
      </c>
      <c r="I119" s="3">
        <f t="shared" si="284"/>
        <v>24.403361344537817</v>
      </c>
      <c r="J119" s="3">
        <f t="shared" si="284"/>
        <v>21.313761467889908</v>
      </c>
      <c r="K119" s="3">
        <f t="shared" si="284"/>
        <v>18.918566775244301</v>
      </c>
      <c r="L119" s="3">
        <f t="shared" si="284"/>
        <v>17.007320644216694</v>
      </c>
      <c r="M119" s="3">
        <f>M93*$D$119</f>
        <v>15.4468085106383</v>
      </c>
      <c r="N119" s="3">
        <f t="shared" ref="N119:AB119" si="285">N93*$D$119</f>
        <v>13.051685393258429</v>
      </c>
      <c r="O119" s="3">
        <f t="shared" si="285"/>
        <v>11.686116700201209</v>
      </c>
      <c r="P119" s="3">
        <f t="shared" si="285"/>
        <v>10.927563499529635</v>
      </c>
      <c r="Q119" s="3">
        <f t="shared" si="285"/>
        <v>10.261484098939931</v>
      </c>
      <c r="R119" s="3">
        <f t="shared" si="285"/>
        <v>9.1464566929133877</v>
      </c>
      <c r="S119" s="3">
        <f t="shared" si="285"/>
        <v>8.2500000000000018</v>
      </c>
      <c r="T119" s="3">
        <f t="shared" si="285"/>
        <v>7.5135834411384224</v>
      </c>
      <c r="U119" s="3">
        <f t="shared" si="285"/>
        <v>6.8978622327790982</v>
      </c>
      <c r="V119" s="3">
        <f t="shared" si="285"/>
        <v>6.375411635565313</v>
      </c>
      <c r="W119" s="3">
        <f t="shared" si="285"/>
        <v>5.9265306122448971</v>
      </c>
      <c r="X119" s="3">
        <f t="shared" si="285"/>
        <v>5.5367016205910398</v>
      </c>
      <c r="Y119" s="3">
        <f t="shared" si="285"/>
        <v>5.194991055456172</v>
      </c>
      <c r="Z119" s="3">
        <f t="shared" si="285"/>
        <v>4.8930075821398491</v>
      </c>
      <c r="AA119" s="3">
        <f t="shared" si="285"/>
        <v>4.6242038216560521</v>
      </c>
      <c r="AB119" s="3">
        <f t="shared" si="285"/>
        <v>4.383396226415095</v>
      </c>
      <c r="AC119" s="3">
        <f>AC93*$D$119</f>
        <v>4.166427546628408</v>
      </c>
      <c r="AD119" s="3">
        <f>AD93*$D$119</f>
        <v>3.9699248120300763</v>
      </c>
      <c r="AE119" s="3">
        <f>AE93*$D$119</f>
        <v>3.7911227154047005</v>
      </c>
      <c r="AF119" s="3">
        <f>AF93*$D$119</f>
        <v>3.6277326670830741</v>
      </c>
      <c r="AG119" s="3">
        <f>AG93*$D$119</f>
        <v>3.4778443113772459</v>
      </c>
      <c r="AH119" s="28" t="s">
        <v>21</v>
      </c>
      <c r="AI119" s="32"/>
      <c r="AJ119" s="32"/>
      <c r="AK119" s="32"/>
      <c r="AM119" s="28" t="s">
        <v>21</v>
      </c>
      <c r="AN119" s="14">
        <v>1.18</v>
      </c>
      <c r="AO119" s="3">
        <f t="shared" ref="AO119:AV119" si="286">AO93*$AN$119</f>
        <v>52.391999999999996</v>
      </c>
      <c r="AP119" s="3">
        <f t="shared" si="286"/>
        <v>38.953159851301116</v>
      </c>
      <c r="AQ119" s="3">
        <f t="shared" si="286"/>
        <v>31.001183431952665</v>
      </c>
      <c r="AR119" s="3">
        <f t="shared" si="286"/>
        <v>25.74545454545455</v>
      </c>
      <c r="AS119" s="3">
        <f t="shared" si="286"/>
        <v>22.01344537815126</v>
      </c>
      <c r="AT119" s="3">
        <f t="shared" si="286"/>
        <v>19.226422018348622</v>
      </c>
      <c r="AU119" s="3">
        <f t="shared" si="286"/>
        <v>17.065798045602605</v>
      </c>
      <c r="AV119" s="3">
        <f t="shared" si="286"/>
        <v>15.341727672035141</v>
      </c>
      <c r="AW119" s="3">
        <f>AW93*$AN$119</f>
        <v>13.934042553191489</v>
      </c>
      <c r="AX119" s="3">
        <f t="shared" ref="AX119:BL119" si="287">AX93*$AN$119</f>
        <v>11.773483146067417</v>
      </c>
      <c r="AY119" s="3">
        <f t="shared" si="287"/>
        <v>10.541649899396379</v>
      </c>
      <c r="AZ119" s="3">
        <f t="shared" si="287"/>
        <v>9.8573847601128897</v>
      </c>
      <c r="BA119" s="3">
        <f t="shared" si="287"/>
        <v>9.2565371024734979</v>
      </c>
      <c r="BB119" s="3">
        <f t="shared" si="287"/>
        <v>8.250708661417324</v>
      </c>
      <c r="BC119" s="3">
        <f t="shared" si="287"/>
        <v>7.4420454545454549</v>
      </c>
      <c r="BD119" s="3">
        <f t="shared" si="287"/>
        <v>6.7777490297542045</v>
      </c>
      <c r="BE119" s="3">
        <f t="shared" si="287"/>
        <v>6.2223277909738721</v>
      </c>
      <c r="BF119" s="3">
        <f t="shared" si="287"/>
        <v>5.7510428100987925</v>
      </c>
      <c r="BG119" s="3">
        <f t="shared" si="287"/>
        <v>5.3461224489795907</v>
      </c>
      <c r="BH119" s="3">
        <f t="shared" si="287"/>
        <v>4.9944709246901811</v>
      </c>
      <c r="BI119" s="3">
        <f t="shared" si="287"/>
        <v>4.6862254025044718</v>
      </c>
      <c r="BJ119" s="3">
        <f t="shared" si="287"/>
        <v>4.4138163437236742</v>
      </c>
      <c r="BK119" s="3">
        <f t="shared" si="287"/>
        <v>4.1713375796178349</v>
      </c>
      <c r="BL119" s="3">
        <f t="shared" si="287"/>
        <v>3.9541132075471697</v>
      </c>
      <c r="BM119" s="3">
        <f>BM93*$AN$119</f>
        <v>3.7583931133428985</v>
      </c>
      <c r="BN119" s="3">
        <f>BN93*$AN$119</f>
        <v>3.5811346548188663</v>
      </c>
      <c r="BO119" s="3">
        <f>BO93*$AN$119</f>
        <v>3.4198433420365539</v>
      </c>
      <c r="BP119" s="3">
        <f>BP93*$AN$119</f>
        <v>3.2724547158026236</v>
      </c>
      <c r="BQ119" s="3">
        <f>BQ93*$AN$119</f>
        <v>3.1372455089820357</v>
      </c>
      <c r="BR119" s="28" t="s">
        <v>21</v>
      </c>
      <c r="BW119" s="28" t="s">
        <v>21</v>
      </c>
      <c r="BX119" s="14">
        <v>1.3</v>
      </c>
      <c r="BY119" s="3">
        <f t="shared" ref="BY119:CF119" si="288">BY93*$BX$119</f>
        <v>48.360000000000007</v>
      </c>
      <c r="BZ119" s="3">
        <f t="shared" si="288"/>
        <v>35.955390334572492</v>
      </c>
      <c r="CA119" s="3">
        <f t="shared" si="288"/>
        <v>28.61538461538462</v>
      </c>
      <c r="CB119" s="3">
        <f t="shared" si="288"/>
        <v>23.764127764127768</v>
      </c>
      <c r="CC119" s="3">
        <f t="shared" si="288"/>
        <v>20.319327731092439</v>
      </c>
      <c r="CD119" s="3">
        <f t="shared" si="288"/>
        <v>17.746788990825689</v>
      </c>
      <c r="CE119" s="3">
        <f t="shared" si="288"/>
        <v>15.752442996742674</v>
      </c>
      <c r="CF119" s="3">
        <f t="shared" si="288"/>
        <v>14.161054172767205</v>
      </c>
      <c r="CG119" s="3">
        <f>CG93*$BX$119</f>
        <v>12.861702127659576</v>
      </c>
      <c r="CH119" s="3">
        <f t="shared" ref="CH119:CV119" si="289">CH93*$BX$119</f>
        <v>10.867415730337081</v>
      </c>
      <c r="CI119" s="3">
        <f t="shared" si="289"/>
        <v>9.7303822937625775</v>
      </c>
      <c r="CJ119" s="3">
        <f t="shared" si="289"/>
        <v>9.0987770460959556</v>
      </c>
      <c r="CK119" s="3">
        <f t="shared" si="289"/>
        <v>8.5441696113074208</v>
      </c>
      <c r="CL119" s="3">
        <f t="shared" si="289"/>
        <v>7.6157480314960644</v>
      </c>
      <c r="CM119" s="3">
        <f t="shared" si="289"/>
        <v>6.8693181818181834</v>
      </c>
      <c r="CN119" s="3">
        <f t="shared" si="289"/>
        <v>6.2561448900388106</v>
      </c>
      <c r="CO119" s="3">
        <f t="shared" si="289"/>
        <v>5.7434679334916874</v>
      </c>
      <c r="CP119" s="3">
        <f t="shared" si="289"/>
        <v>5.3084522502744242</v>
      </c>
      <c r="CQ119" s="3">
        <f t="shared" si="289"/>
        <v>4.9346938775510196</v>
      </c>
      <c r="CR119" s="3">
        <f t="shared" si="289"/>
        <v>4.6101048617731175</v>
      </c>
      <c r="CS119" s="3">
        <f t="shared" si="289"/>
        <v>4.3255813953488378</v>
      </c>
      <c r="CT119" s="3">
        <f t="shared" si="289"/>
        <v>4.0741364785172713</v>
      </c>
      <c r="CU119" s="3">
        <f t="shared" si="289"/>
        <v>3.8503184713375811</v>
      </c>
      <c r="CV119" s="3">
        <f t="shared" si="289"/>
        <v>3.6498113207547176</v>
      </c>
      <c r="CW119" s="3">
        <f>CW93*$BX$119</f>
        <v>3.4691535150645629</v>
      </c>
      <c r="CX119" s="3">
        <f>CX93*$BX$119</f>
        <v>3.3055365686944644</v>
      </c>
      <c r="CY119" s="3">
        <f>CY93*$BX$119</f>
        <v>3.156657963446476</v>
      </c>
      <c r="CZ119" s="3">
        <f>CZ93*$BX$119</f>
        <v>3.0206121174266092</v>
      </c>
      <c r="DA119" s="3">
        <f>DA93*$BX$119</f>
        <v>2.8958083832335335</v>
      </c>
      <c r="DB119" s="28" t="s">
        <v>21</v>
      </c>
    </row>
    <row r="120" spans="3:106" x14ac:dyDescent="0.2">
      <c r="C120" s="28" t="s">
        <v>25</v>
      </c>
      <c r="D120" s="14">
        <v>1.1000000000000001</v>
      </c>
      <c r="E120" s="190">
        <f t="shared" ref="E120:L120" si="290">E94*$D$120</f>
        <v>59.400000000000006</v>
      </c>
      <c r="F120" s="190">
        <f t="shared" si="290"/>
        <v>44.163568773234203</v>
      </c>
      <c r="G120" s="190">
        <f t="shared" si="290"/>
        <v>35.147928994082847</v>
      </c>
      <c r="H120" s="190">
        <f t="shared" si="290"/>
        <v>29.189189189189193</v>
      </c>
      <c r="I120" s="190">
        <f t="shared" si="290"/>
        <v>24.957983193277311</v>
      </c>
      <c r="J120" s="190">
        <f t="shared" si="290"/>
        <v>21.798165137614678</v>
      </c>
      <c r="K120" s="190">
        <f t="shared" si="290"/>
        <v>19.348534201954401</v>
      </c>
      <c r="L120" s="190">
        <f t="shared" si="290"/>
        <v>17.393850658857982</v>
      </c>
      <c r="M120" s="4">
        <f>M94*$D$120</f>
        <v>15.797872340425533</v>
      </c>
      <c r="N120" s="4">
        <f t="shared" ref="N120:AB120" si="291">N94*$D$120</f>
        <v>13.348314606741573</v>
      </c>
      <c r="O120" s="4">
        <f t="shared" si="291"/>
        <v>11.951710261569419</v>
      </c>
      <c r="P120" s="4">
        <f t="shared" si="291"/>
        <v>11.175917215428036</v>
      </c>
      <c r="Q120" s="4">
        <f t="shared" si="291"/>
        <v>10.494699646643111</v>
      </c>
      <c r="R120" s="4">
        <f t="shared" si="291"/>
        <v>9.3543307086614185</v>
      </c>
      <c r="S120" s="4">
        <f t="shared" si="291"/>
        <v>8.4375000000000018</v>
      </c>
      <c r="T120" s="4">
        <f t="shared" si="291"/>
        <v>7.6843467011642961</v>
      </c>
      <c r="U120" s="4">
        <f t="shared" si="291"/>
        <v>7.0546318289786232</v>
      </c>
      <c r="V120" s="4">
        <f t="shared" si="291"/>
        <v>6.5203073545554338</v>
      </c>
      <c r="W120" s="4">
        <f t="shared" si="291"/>
        <v>6.0612244897959187</v>
      </c>
      <c r="X120" s="4">
        <f t="shared" si="291"/>
        <v>5.6625357483317442</v>
      </c>
      <c r="Y120" s="4">
        <f t="shared" si="291"/>
        <v>5.3130590339892674</v>
      </c>
      <c r="Z120" s="4">
        <f t="shared" si="291"/>
        <v>5.0042122999157552</v>
      </c>
      <c r="AA120" s="4">
        <f t="shared" si="291"/>
        <v>4.7292993630573257</v>
      </c>
      <c r="AB120" s="4">
        <f t="shared" si="291"/>
        <v>4.4830188679245291</v>
      </c>
      <c r="AC120" s="134">
        <f>AC94*$D$120</f>
        <v>4.2611190817790536</v>
      </c>
      <c r="AD120" s="134">
        <f>AD94*$D$120</f>
        <v>4.0601503759398501</v>
      </c>
      <c r="AE120" s="134">
        <f>AE94*$D$120</f>
        <v>3.8772845953002615</v>
      </c>
      <c r="AF120" s="134">
        <f>AF94*$D$120</f>
        <v>3.7101811367895077</v>
      </c>
      <c r="AG120" s="134">
        <f>AG94*$D$120</f>
        <v>3.5568862275449105</v>
      </c>
      <c r="AH120" s="28" t="s">
        <v>25</v>
      </c>
      <c r="AI120" s="32"/>
      <c r="AJ120" s="32"/>
      <c r="AK120" s="32"/>
      <c r="AM120" s="28" t="s">
        <v>25</v>
      </c>
      <c r="AN120" s="14">
        <v>1.1399999999999999</v>
      </c>
      <c r="AO120" s="190">
        <f t="shared" ref="AO120:AV120" si="292">AO94*$AN$120</f>
        <v>53.351999999999997</v>
      </c>
      <c r="AP120" s="190">
        <f t="shared" si="292"/>
        <v>39.66691449814126</v>
      </c>
      <c r="AQ120" s="190">
        <f t="shared" si="292"/>
        <v>31.569230769230767</v>
      </c>
      <c r="AR120" s="190">
        <f t="shared" si="292"/>
        <v>26.217199017199018</v>
      </c>
      <c r="AS120" s="190">
        <f t="shared" si="292"/>
        <v>22.416806722689071</v>
      </c>
      <c r="AT120" s="190">
        <f t="shared" si="292"/>
        <v>19.578715596330273</v>
      </c>
      <c r="AU120" s="190">
        <f t="shared" si="292"/>
        <v>17.378501628664495</v>
      </c>
      <c r="AV120" s="190">
        <f t="shared" si="292"/>
        <v>15.622840409956076</v>
      </c>
      <c r="AW120" s="4">
        <f>AW94*$AN$120</f>
        <v>14.189361702127659</v>
      </c>
      <c r="AX120" s="4">
        <f t="shared" ref="AX120:BL120" si="293">AX94*$AN$120</f>
        <v>11.989213483146065</v>
      </c>
      <c r="AY120" s="4">
        <f t="shared" si="293"/>
        <v>10.734808853118713</v>
      </c>
      <c r="AZ120" s="4">
        <f t="shared" si="293"/>
        <v>10.038005644402636</v>
      </c>
      <c r="BA120" s="4">
        <f t="shared" si="293"/>
        <v>9.4261484098939921</v>
      </c>
      <c r="BB120" s="4">
        <f t="shared" si="293"/>
        <v>8.4018897637795273</v>
      </c>
      <c r="BC120" s="4">
        <f t="shared" si="293"/>
        <v>7.5784090909090907</v>
      </c>
      <c r="BD120" s="4">
        <f t="shared" si="293"/>
        <v>6.901940491591203</v>
      </c>
      <c r="BE120" s="4">
        <f t="shared" si="293"/>
        <v>6.3363420427553434</v>
      </c>
      <c r="BF120" s="4">
        <f t="shared" si="293"/>
        <v>5.8564215148188801</v>
      </c>
      <c r="BG120" s="4">
        <f t="shared" si="293"/>
        <v>5.4440816326530603</v>
      </c>
      <c r="BH120" s="4">
        <f t="shared" si="293"/>
        <v>5.085986653956148</v>
      </c>
      <c r="BI120" s="4">
        <f t="shared" si="293"/>
        <v>4.7720930232558141</v>
      </c>
      <c r="BJ120" s="4">
        <f t="shared" si="293"/>
        <v>4.4946925021061501</v>
      </c>
      <c r="BK120" s="4">
        <f t="shared" si="293"/>
        <v>4.2477707006369432</v>
      </c>
      <c r="BL120" s="4">
        <f t="shared" si="293"/>
        <v>4.026566037735849</v>
      </c>
      <c r="BM120" s="134">
        <f>BM94*$AN$120</f>
        <v>3.8272596843615494</v>
      </c>
      <c r="BN120" s="134">
        <f>BN94*$AN$120</f>
        <v>3.6467532467532471</v>
      </c>
      <c r="BO120" s="134">
        <f>BO94*$AN$120</f>
        <v>3.4825065274151439</v>
      </c>
      <c r="BP120" s="134">
        <f>BP94*$AN$120</f>
        <v>3.3324172392254843</v>
      </c>
      <c r="BQ120" s="134">
        <f>BQ94*$AN$120</f>
        <v>3.1947305389221556</v>
      </c>
      <c r="BR120" s="28" t="s">
        <v>25</v>
      </c>
      <c r="BW120" s="28" t="s">
        <v>25</v>
      </c>
      <c r="BX120" s="14">
        <v>1.23</v>
      </c>
      <c r="BY120" s="190">
        <f t="shared" ref="BY120:CF120" si="294">BY94*$BX$120</f>
        <v>50.183999999999997</v>
      </c>
      <c r="BZ120" s="190">
        <f t="shared" si="294"/>
        <v>37.31152416356877</v>
      </c>
      <c r="CA120" s="190">
        <f t="shared" si="294"/>
        <v>29.694674556213016</v>
      </c>
      <c r="CB120" s="190">
        <f t="shared" si="294"/>
        <v>24.66044226044226</v>
      </c>
      <c r="CC120" s="190">
        <f t="shared" si="294"/>
        <v>21.085714285714282</v>
      </c>
      <c r="CD120" s="190">
        <f t="shared" si="294"/>
        <v>18.416146788990826</v>
      </c>
      <c r="CE120" s="190">
        <f t="shared" si="294"/>
        <v>16.34657980456026</v>
      </c>
      <c r="CF120" s="190">
        <f t="shared" si="294"/>
        <v>14.695168374816983</v>
      </c>
      <c r="CG120" s="4">
        <f>CG94*$BX$120</f>
        <v>13.346808510638299</v>
      </c>
      <c r="CH120" s="4">
        <f t="shared" ref="CH120:CV120" si="295">CH94*$BX$120</f>
        <v>11.277303370786516</v>
      </c>
      <c r="CI120" s="4">
        <f t="shared" si="295"/>
        <v>10.097384305835011</v>
      </c>
      <c r="CJ120" s="4">
        <f t="shared" si="295"/>
        <v>9.4419567262464739</v>
      </c>
      <c r="CK120" s="4">
        <f t="shared" si="295"/>
        <v>8.8664310954063605</v>
      </c>
      <c r="CL120" s="4">
        <f t="shared" si="295"/>
        <v>7.9029921259842517</v>
      </c>
      <c r="CM120" s="4">
        <f t="shared" si="295"/>
        <v>7.1284090909090914</v>
      </c>
      <c r="CN120" s="4">
        <f t="shared" si="295"/>
        <v>6.4921086675291075</v>
      </c>
      <c r="CO120" s="4">
        <f t="shared" si="295"/>
        <v>5.9600950118764846</v>
      </c>
      <c r="CP120" s="4">
        <f t="shared" si="295"/>
        <v>5.50867178924259</v>
      </c>
      <c r="CQ120" s="4">
        <f t="shared" si="295"/>
        <v>5.120816326530611</v>
      </c>
      <c r="CR120" s="4">
        <f t="shared" si="295"/>
        <v>4.7839847473784554</v>
      </c>
      <c r="CS120" s="4">
        <f t="shared" si="295"/>
        <v>4.4887298747763866</v>
      </c>
      <c r="CT120" s="4">
        <f t="shared" si="295"/>
        <v>4.2278011794439765</v>
      </c>
      <c r="CU120" s="4">
        <f t="shared" si="295"/>
        <v>3.9955414012738855</v>
      </c>
      <c r="CV120" s="4">
        <f t="shared" si="295"/>
        <v>3.7874716981132073</v>
      </c>
      <c r="CW120" s="134">
        <f>CW94*$BX$120</f>
        <v>3.6</v>
      </c>
      <c r="CX120" s="134">
        <f>CX94*$BX$120</f>
        <v>3.4302118933697883</v>
      </c>
      <c r="CY120" s="134">
        <f>CY94*$BX$120</f>
        <v>3.2757180156657961</v>
      </c>
      <c r="CZ120" s="134">
        <f>CZ94*$BX$120</f>
        <v>3.1345409119300438</v>
      </c>
      <c r="DA120" s="134">
        <f>DA94*$BX$120</f>
        <v>3.0050299401197607</v>
      </c>
      <c r="DB120" s="28" t="s">
        <v>25</v>
      </c>
    </row>
    <row r="121" spans="3:106" x14ac:dyDescent="0.2">
      <c r="C121" s="28" t="s">
        <v>26</v>
      </c>
      <c r="D121" s="14">
        <v>1.1000000000000001</v>
      </c>
      <c r="E121" s="190">
        <f t="shared" ref="E121:L121" si="296">E95*$D$121</f>
        <v>43.56</v>
      </c>
      <c r="F121" s="190">
        <f t="shared" si="296"/>
        <v>32.386617100371751</v>
      </c>
      <c r="G121" s="190">
        <f t="shared" si="296"/>
        <v>25.775147928994084</v>
      </c>
      <c r="H121" s="190">
        <f t="shared" si="296"/>
        <v>21.405405405405407</v>
      </c>
      <c r="I121" s="190">
        <f t="shared" si="296"/>
        <v>18.30252100840336</v>
      </c>
      <c r="J121" s="190">
        <f t="shared" si="296"/>
        <v>15.985321100917432</v>
      </c>
      <c r="K121" s="190">
        <f t="shared" si="296"/>
        <v>14.188925081433226</v>
      </c>
      <c r="L121" s="190">
        <f t="shared" si="296"/>
        <v>12.75549048316252</v>
      </c>
      <c r="M121" s="4">
        <f>M95*$D$121</f>
        <v>11.585106382978724</v>
      </c>
      <c r="N121" s="4">
        <f t="shared" ref="N121:AB121" si="297">N95*$D$121</f>
        <v>9.7887640449438216</v>
      </c>
      <c r="O121" s="4">
        <f t="shared" si="297"/>
        <v>8.8656716417910442</v>
      </c>
      <c r="P121" s="4">
        <f t="shared" si="297"/>
        <v>8.4692158133506172</v>
      </c>
      <c r="Q121" s="4">
        <f t="shared" si="297"/>
        <v>8.1066997518610417</v>
      </c>
      <c r="R121" s="4">
        <f t="shared" si="297"/>
        <v>7.4674285714285729</v>
      </c>
      <c r="S121" s="4">
        <f t="shared" si="297"/>
        <v>6.921610169491526</v>
      </c>
      <c r="T121" s="4">
        <f t="shared" si="297"/>
        <v>6.4501480750246794</v>
      </c>
      <c r="U121" s="4">
        <f t="shared" si="297"/>
        <v>6.0388170055452877</v>
      </c>
      <c r="V121" s="4">
        <f t="shared" si="297"/>
        <v>5.6768027801911387</v>
      </c>
      <c r="W121" s="4">
        <f t="shared" si="297"/>
        <v>5.3557377049180328</v>
      </c>
      <c r="X121" s="4">
        <f t="shared" si="297"/>
        <v>5.0690457719162145</v>
      </c>
      <c r="Y121" s="4">
        <f t="shared" si="297"/>
        <v>4.811487481590575</v>
      </c>
      <c r="Z121" s="4">
        <f t="shared" si="297"/>
        <v>4.5788367203924318</v>
      </c>
      <c r="AA121" s="4">
        <f t="shared" si="297"/>
        <v>4.3676470588235308</v>
      </c>
      <c r="AB121" s="4">
        <f t="shared" si="297"/>
        <v>4.1750798722044733</v>
      </c>
      <c r="AC121" s="134">
        <f>AC95*$D$121</f>
        <v>3.9987760097919223</v>
      </c>
      <c r="AD121" s="134">
        <f>AD95*$D$121</f>
        <v>3.8367586611861428</v>
      </c>
      <c r="AE121" s="134">
        <f>AE95*$D$121</f>
        <v>3.6873589164785558</v>
      </c>
      <c r="AF121" s="134">
        <f>AF95*$D$121</f>
        <v>3.5491580662683333</v>
      </c>
      <c r="AG121" s="134">
        <f>AG95*$D$121</f>
        <v>3.4209424083769635</v>
      </c>
      <c r="AH121" s="28" t="s">
        <v>26</v>
      </c>
      <c r="AI121" s="32"/>
      <c r="AJ121" s="32"/>
      <c r="AK121" s="32"/>
      <c r="AM121" s="28" t="s">
        <v>26</v>
      </c>
      <c r="AN121" s="14">
        <v>1.1100000000000001</v>
      </c>
      <c r="AO121" s="190">
        <f t="shared" ref="AO121:AV121" si="298">AO95*$AN$121</f>
        <v>37.296000000000006</v>
      </c>
      <c r="AP121" s="190">
        <f t="shared" si="298"/>
        <v>27.729368029739781</v>
      </c>
      <c r="AQ121" s="190">
        <f t="shared" si="298"/>
        <v>22.068639053254444</v>
      </c>
      <c r="AR121" s="190">
        <f t="shared" si="298"/>
        <v>18.327272727272732</v>
      </c>
      <c r="AS121" s="190">
        <f t="shared" si="298"/>
        <v>15.670588235294117</v>
      </c>
      <c r="AT121" s="190">
        <f t="shared" si="298"/>
        <v>13.686605504587158</v>
      </c>
      <c r="AU121" s="190">
        <f t="shared" si="298"/>
        <v>12.1485342019544</v>
      </c>
      <c r="AV121" s="190">
        <f t="shared" si="298"/>
        <v>10.921229868228405</v>
      </c>
      <c r="AW121" s="4">
        <f>AW95*$AN$121</f>
        <v>9.9191489361702132</v>
      </c>
      <c r="AX121" s="4">
        <f t="shared" ref="AX121:BL121" si="299">AX95*$AN$121</f>
        <v>8.3811235955056187</v>
      </c>
      <c r="AY121" s="4">
        <f t="shared" si="299"/>
        <v>7.5907734056987799</v>
      </c>
      <c r="AZ121" s="4">
        <f t="shared" si="299"/>
        <v>7.2513285806869749</v>
      </c>
      <c r="BA121" s="4">
        <f t="shared" si="299"/>
        <v>6.9409429280397026</v>
      </c>
      <c r="BB121" s="4">
        <f t="shared" si="299"/>
        <v>6.3936000000000011</v>
      </c>
      <c r="BC121" s="4">
        <f t="shared" si="299"/>
        <v>5.9262711864406796</v>
      </c>
      <c r="BD121" s="4">
        <f t="shared" si="299"/>
        <v>5.5226061204343537</v>
      </c>
      <c r="BE121" s="4">
        <f t="shared" si="299"/>
        <v>5.1704251386321634</v>
      </c>
      <c r="BF121" s="4">
        <f t="shared" si="299"/>
        <v>4.8604691572545615</v>
      </c>
      <c r="BG121" s="4">
        <f t="shared" si="299"/>
        <v>4.5855737704918038</v>
      </c>
      <c r="BH121" s="4">
        <f t="shared" si="299"/>
        <v>4.3401086113266096</v>
      </c>
      <c r="BI121" s="4">
        <f t="shared" si="299"/>
        <v>4.1195876288659807</v>
      </c>
      <c r="BJ121" s="4">
        <f t="shared" si="299"/>
        <v>3.9203924316748426</v>
      </c>
      <c r="BK121" s="4">
        <f t="shared" si="299"/>
        <v>3.73957219251337</v>
      </c>
      <c r="BL121" s="4">
        <f t="shared" si="299"/>
        <v>3.5746964856230035</v>
      </c>
      <c r="BM121" s="134">
        <f>BM95*$AN$121</f>
        <v>3.4237454100367204</v>
      </c>
      <c r="BN121" s="134">
        <f>BN95*$AN$121</f>
        <v>3.2850264239577229</v>
      </c>
      <c r="BO121" s="134">
        <f>BO95*$AN$121</f>
        <v>3.1571106094808132</v>
      </c>
      <c r="BP121" s="134">
        <f>BP95*$AN$121</f>
        <v>3.0387832699619777</v>
      </c>
      <c r="BQ121" s="134">
        <f>BQ95*$AN$121</f>
        <v>2.9290052356020948</v>
      </c>
      <c r="BR121" s="28" t="s">
        <v>26</v>
      </c>
      <c r="BW121" s="28" t="s">
        <v>26</v>
      </c>
      <c r="BX121" s="14">
        <v>1.2</v>
      </c>
      <c r="BY121" s="190">
        <f t="shared" ref="BY121:CF121" si="300">BY95*$BX$121</f>
        <v>34.56</v>
      </c>
      <c r="BZ121" s="190">
        <f t="shared" si="300"/>
        <v>25.695167286245354</v>
      </c>
      <c r="CA121" s="190">
        <f t="shared" si="300"/>
        <v>20.449704142011836</v>
      </c>
      <c r="CB121" s="190">
        <f t="shared" si="300"/>
        <v>16.982800982800981</v>
      </c>
      <c r="CC121" s="190">
        <f t="shared" si="300"/>
        <v>14.521008403361341</v>
      </c>
      <c r="CD121" s="190">
        <f t="shared" si="300"/>
        <v>12.68256880733945</v>
      </c>
      <c r="CE121" s="190">
        <f t="shared" si="300"/>
        <v>11.257328990228013</v>
      </c>
      <c r="CF121" s="190">
        <f t="shared" si="300"/>
        <v>10.120058565153734</v>
      </c>
      <c r="CG121" s="4">
        <f>CG95*$BX$121</f>
        <v>9.1914893617021267</v>
      </c>
      <c r="CH121" s="4">
        <f t="shared" ref="CH121:CV121" si="301">CH95*$BX$121</f>
        <v>7.7662921348314615</v>
      </c>
      <c r="CI121" s="4">
        <f t="shared" si="301"/>
        <v>7.033921302578019</v>
      </c>
      <c r="CJ121" s="4">
        <f t="shared" si="301"/>
        <v>6.7193778353856128</v>
      </c>
      <c r="CK121" s="4">
        <f t="shared" si="301"/>
        <v>6.4317617866004957</v>
      </c>
      <c r="CL121" s="4">
        <f t="shared" si="301"/>
        <v>5.9245714285714293</v>
      </c>
      <c r="CM121" s="4">
        <f t="shared" si="301"/>
        <v>5.491525423728814</v>
      </c>
      <c r="CN121" s="4">
        <f t="shared" si="301"/>
        <v>5.117472852912142</v>
      </c>
      <c r="CO121" s="4">
        <f t="shared" si="301"/>
        <v>4.7911275415896499</v>
      </c>
      <c r="CP121" s="4">
        <f t="shared" si="301"/>
        <v>4.5039096437880097</v>
      </c>
      <c r="CQ121" s="4">
        <f t="shared" si="301"/>
        <v>4.249180327868852</v>
      </c>
      <c r="CR121" s="4">
        <f t="shared" si="301"/>
        <v>4.0217222653219542</v>
      </c>
      <c r="CS121" s="4">
        <f t="shared" si="301"/>
        <v>3.8173784977908691</v>
      </c>
      <c r="CT121" s="4">
        <f t="shared" si="301"/>
        <v>3.6327960756832516</v>
      </c>
      <c r="CU121" s="4">
        <f t="shared" si="301"/>
        <v>3.4652406417112305</v>
      </c>
      <c r="CV121" s="4">
        <f t="shared" si="301"/>
        <v>3.3124600638977633</v>
      </c>
      <c r="CW121" s="134">
        <f>CW95*$BX$121</f>
        <v>3.1725826193390456</v>
      </c>
      <c r="CX121" s="134">
        <f>CX95*$BX$121</f>
        <v>3.0440399295361131</v>
      </c>
      <c r="CY121" s="134">
        <f>CY95*$BX$121</f>
        <v>2.9255079006772009</v>
      </c>
      <c r="CZ121" s="134">
        <f>CZ95*$BX$121</f>
        <v>2.8158609451385122</v>
      </c>
      <c r="DA121" s="134">
        <f>DA95*$BX$121</f>
        <v>2.7141361256544503</v>
      </c>
      <c r="DB121" s="28" t="s">
        <v>26</v>
      </c>
    </row>
    <row r="122" spans="3:106" x14ac:dyDescent="0.2">
      <c r="C122" s="28" t="s">
        <v>27</v>
      </c>
      <c r="D122" s="14">
        <v>1.1000000000000001</v>
      </c>
      <c r="E122" s="190">
        <f t="shared" ref="E122:L122" si="302">E96*$D$122</f>
        <v>36.960000000000008</v>
      </c>
      <c r="F122" s="190">
        <f t="shared" si="302"/>
        <v>27.479553903345725</v>
      </c>
      <c r="G122" s="190">
        <f t="shared" si="302"/>
        <v>21.869822485207106</v>
      </c>
      <c r="H122" s="190">
        <f t="shared" si="302"/>
        <v>18.162162162162165</v>
      </c>
      <c r="I122" s="190">
        <f t="shared" si="302"/>
        <v>15.529411764705884</v>
      </c>
      <c r="J122" s="190">
        <f t="shared" si="302"/>
        <v>13.563302752293579</v>
      </c>
      <c r="K122" s="190">
        <f t="shared" si="302"/>
        <v>12.039087947882738</v>
      </c>
      <c r="L122" s="190">
        <f t="shared" si="302"/>
        <v>10.822840409956077</v>
      </c>
      <c r="M122" s="4">
        <f>M96*$D$122</f>
        <v>9.8297872340425556</v>
      </c>
      <c r="N122" s="4">
        <f t="shared" ref="N122:AB122" si="303">N96*$D$122</f>
        <v>8.3056179775280903</v>
      </c>
      <c r="O122" s="4">
        <f t="shared" si="303"/>
        <v>7.5660184237461632</v>
      </c>
      <c r="P122" s="4">
        <f t="shared" si="303"/>
        <v>7.3079584775086506</v>
      </c>
      <c r="Q122" s="4">
        <f t="shared" si="303"/>
        <v>7.0669216061185471</v>
      </c>
      <c r="R122" s="4">
        <f t="shared" si="303"/>
        <v>6.6295964125560554</v>
      </c>
      <c r="S122" s="4">
        <f t="shared" si="303"/>
        <v>6.2432432432432439</v>
      </c>
      <c r="T122" s="4">
        <f t="shared" si="303"/>
        <v>5.8994413407821238</v>
      </c>
      <c r="U122" s="4">
        <f t="shared" si="303"/>
        <v>5.5915279878971269</v>
      </c>
      <c r="V122" s="4">
        <f t="shared" si="303"/>
        <v>5.3141624730409776</v>
      </c>
      <c r="W122" s="4">
        <f t="shared" si="303"/>
        <v>5.0630136986301375</v>
      </c>
      <c r="X122" s="4">
        <f t="shared" si="303"/>
        <v>4.8345323741007196</v>
      </c>
      <c r="Y122" s="4">
        <f t="shared" si="303"/>
        <v>4.6257822277847307</v>
      </c>
      <c r="Z122" s="4">
        <f t="shared" si="303"/>
        <v>4.4343131373725262</v>
      </c>
      <c r="AA122" s="4">
        <f t="shared" si="303"/>
        <v>4.2580645161290329</v>
      </c>
      <c r="AB122" s="4">
        <f t="shared" si="303"/>
        <v>4.0952908587257619</v>
      </c>
      <c r="AC122" s="134">
        <f>AC96*$D$122</f>
        <v>3.9445037353255077</v>
      </c>
      <c r="AD122" s="134">
        <f>AD96*$D$122</f>
        <v>3.8044261451363881</v>
      </c>
      <c r="AE122" s="134">
        <f>AE96*$D$122</f>
        <v>3.6739562624254476</v>
      </c>
      <c r="AF122" s="134">
        <f>AF96*$D$122</f>
        <v>3.5521383950024035</v>
      </c>
      <c r="AG122" s="134">
        <f>AG96*$D$122</f>
        <v>3.4381395348837218</v>
      </c>
      <c r="AH122" s="28" t="s">
        <v>27</v>
      </c>
      <c r="AI122" s="32"/>
      <c r="AJ122" s="32"/>
      <c r="AK122" s="32"/>
      <c r="AM122" s="28" t="s">
        <v>27</v>
      </c>
      <c r="AN122" s="14">
        <v>1.1000000000000001</v>
      </c>
      <c r="AO122" s="190">
        <f t="shared" ref="AO122:AV122" si="304">AO96*$AN$122</f>
        <v>31.680000000000003</v>
      </c>
      <c r="AP122" s="190">
        <f t="shared" si="304"/>
        <v>23.553903345724908</v>
      </c>
      <c r="AQ122" s="190">
        <f t="shared" si="304"/>
        <v>18.745562130177518</v>
      </c>
      <c r="AR122" s="190">
        <f t="shared" si="304"/>
        <v>15.567567567567568</v>
      </c>
      <c r="AS122" s="190">
        <f t="shared" si="304"/>
        <v>13.3109243697479</v>
      </c>
      <c r="AT122" s="190">
        <f t="shared" si="304"/>
        <v>11.625688073394494</v>
      </c>
      <c r="AU122" s="190">
        <f t="shared" si="304"/>
        <v>10.319218241042346</v>
      </c>
      <c r="AV122" s="190">
        <f t="shared" si="304"/>
        <v>9.2767203513909227</v>
      </c>
      <c r="AW122" s="4">
        <f>AW96*$AN$122</f>
        <v>8.4255319148936181</v>
      </c>
      <c r="AX122" s="4">
        <f t="shared" ref="AX122:BL122" si="305">AX96*$AN$122</f>
        <v>7.119101123595506</v>
      </c>
      <c r="AY122" s="4">
        <f t="shared" si="305"/>
        <v>6.4851586489252826</v>
      </c>
      <c r="AZ122" s="4">
        <f t="shared" si="305"/>
        <v>6.2639644092931288</v>
      </c>
      <c r="BA122" s="4">
        <f t="shared" si="305"/>
        <v>6.0573613766730405</v>
      </c>
      <c r="BB122" s="4">
        <f t="shared" si="305"/>
        <v>5.6825112107623319</v>
      </c>
      <c r="BC122" s="4">
        <f t="shared" si="305"/>
        <v>5.3513513513513509</v>
      </c>
      <c r="BD122" s="4">
        <f t="shared" si="305"/>
        <v>5.0566640063846773</v>
      </c>
      <c r="BE122" s="4">
        <f t="shared" si="305"/>
        <v>4.7927382753403949</v>
      </c>
      <c r="BF122" s="4">
        <f t="shared" si="305"/>
        <v>4.5549964054636947</v>
      </c>
      <c r="BG122" s="4">
        <f t="shared" si="305"/>
        <v>4.3397260273972602</v>
      </c>
      <c r="BH122" s="4">
        <f t="shared" si="305"/>
        <v>4.1438848920863309</v>
      </c>
      <c r="BI122" s="4">
        <f t="shared" si="305"/>
        <v>3.9649561952440551</v>
      </c>
      <c r="BJ122" s="4">
        <f t="shared" si="305"/>
        <v>3.8008398320335943</v>
      </c>
      <c r="BK122" s="4">
        <f t="shared" si="305"/>
        <v>3.6497695852534568</v>
      </c>
      <c r="BL122" s="4">
        <f t="shared" si="305"/>
        <v>3.5102493074792243</v>
      </c>
      <c r="BM122" s="134">
        <f>BM96*$AN$122</f>
        <v>3.381003201707578</v>
      </c>
      <c r="BN122" s="134">
        <f>BN96*$AN$122</f>
        <v>3.2609366958311896</v>
      </c>
      <c r="BO122" s="134">
        <f>BO96*$AN$122</f>
        <v>3.1491053677932404</v>
      </c>
      <c r="BP122" s="134">
        <f>BP96*$AN$122</f>
        <v>3.0446900528592029</v>
      </c>
      <c r="BQ122" s="134">
        <f>BQ96*$AN$122</f>
        <v>2.9469767441860473</v>
      </c>
      <c r="BR122" s="28" t="s">
        <v>27</v>
      </c>
      <c r="BW122" s="28" t="s">
        <v>27</v>
      </c>
      <c r="BX122" s="14">
        <v>1.1399999999999999</v>
      </c>
      <c r="BY122" s="190">
        <f t="shared" ref="BY122:CF122" si="306">BY96*$BX$122</f>
        <v>27.36</v>
      </c>
      <c r="BZ122" s="190">
        <f t="shared" si="306"/>
        <v>20.342007434944236</v>
      </c>
      <c r="CA122" s="190">
        <f t="shared" si="306"/>
        <v>16.189349112426036</v>
      </c>
      <c r="CB122" s="190">
        <f t="shared" si="306"/>
        <v>13.444717444717446</v>
      </c>
      <c r="CC122" s="190">
        <f t="shared" si="306"/>
        <v>11.495798319327729</v>
      </c>
      <c r="CD122" s="190">
        <f t="shared" si="306"/>
        <v>10.040366972477061</v>
      </c>
      <c r="CE122" s="190">
        <f t="shared" si="306"/>
        <v>8.9120521172638441</v>
      </c>
      <c r="CF122" s="190">
        <f t="shared" si="306"/>
        <v>8.011713030746705</v>
      </c>
      <c r="CG122" s="4">
        <f>CG96*$BX$122</f>
        <v>7.2765957446808516</v>
      </c>
      <c r="CH122" s="4">
        <f t="shared" ref="CH122:CV122" si="307">CH96*$BX$122</f>
        <v>6.1483146067415726</v>
      </c>
      <c r="CI122" s="4">
        <f t="shared" si="307"/>
        <v>5.6008188331627426</v>
      </c>
      <c r="CJ122" s="4">
        <f t="shared" si="307"/>
        <v>5.4097874443895195</v>
      </c>
      <c r="CK122" s="4">
        <f t="shared" si="307"/>
        <v>5.2313575525812617</v>
      </c>
      <c r="CL122" s="4">
        <f t="shared" si="307"/>
        <v>4.9076233183856512</v>
      </c>
      <c r="CM122" s="4">
        <f t="shared" si="307"/>
        <v>4.6216216216216219</v>
      </c>
      <c r="CN122" s="4">
        <f t="shared" si="307"/>
        <v>4.3671189146049478</v>
      </c>
      <c r="CO122" s="4">
        <f t="shared" si="307"/>
        <v>4.1391830559757947</v>
      </c>
      <c r="CP122" s="4">
        <f t="shared" si="307"/>
        <v>3.9338605319913724</v>
      </c>
      <c r="CQ122" s="4">
        <f t="shared" si="307"/>
        <v>3.7479452054794513</v>
      </c>
      <c r="CR122" s="4">
        <f t="shared" si="307"/>
        <v>3.5788096795291038</v>
      </c>
      <c r="CS122" s="4">
        <f t="shared" si="307"/>
        <v>3.424280350438047</v>
      </c>
      <c r="CT122" s="4">
        <f t="shared" si="307"/>
        <v>3.2825434913017397</v>
      </c>
      <c r="CU122" s="4">
        <f t="shared" si="307"/>
        <v>3.1520737327188941</v>
      </c>
      <c r="CV122" s="4">
        <f t="shared" si="307"/>
        <v>3.0315789473684207</v>
      </c>
      <c r="CW122" s="134">
        <f>CW96*$BX$122</f>
        <v>2.9199573105656351</v>
      </c>
      <c r="CX122" s="134">
        <f>CX96*$BX$122</f>
        <v>2.8162635100360274</v>
      </c>
      <c r="CY122" s="134">
        <f>CY96*$BX$122</f>
        <v>2.7196819085487078</v>
      </c>
      <c r="CZ122" s="134">
        <f>CZ96*$BX$122</f>
        <v>2.6295050456511291</v>
      </c>
      <c r="DA122" s="134">
        <f>DA96*$BX$122</f>
        <v>2.5451162790697679</v>
      </c>
      <c r="DB122" s="28" t="s">
        <v>27</v>
      </c>
    </row>
    <row r="123" spans="3:106" x14ac:dyDescent="0.2">
      <c r="C123" s="28" t="s">
        <v>22</v>
      </c>
      <c r="D123" s="14">
        <v>1.1000000000000001</v>
      </c>
      <c r="E123" s="190">
        <f t="shared" ref="E123:L123" si="308">E97*$D$123</f>
        <v>37.065600000000003</v>
      </c>
      <c r="F123" s="190">
        <f t="shared" si="308"/>
        <v>27.558066914498141</v>
      </c>
      <c r="G123" s="190">
        <f t="shared" si="308"/>
        <v>21.932307692307695</v>
      </c>
      <c r="H123" s="190">
        <f t="shared" si="308"/>
        <v>18.214054054054056</v>
      </c>
      <c r="I123" s="190">
        <f t="shared" si="308"/>
        <v>15.573781512605043</v>
      </c>
      <c r="J123" s="190">
        <f t="shared" si="308"/>
        <v>13.602055045871561</v>
      </c>
      <c r="K123" s="190">
        <f t="shared" si="308"/>
        <v>12.073485342019545</v>
      </c>
      <c r="L123" s="190">
        <f t="shared" si="308"/>
        <v>10.85376281112738</v>
      </c>
      <c r="M123" s="4">
        <f>M97*$D$123</f>
        <v>9.8578723404255317</v>
      </c>
      <c r="N123" s="4">
        <f t="shared" ref="N123:AB123" si="309">N97*$D$123</f>
        <v>8.329348314606742</v>
      </c>
      <c r="O123" s="4">
        <f t="shared" si="309"/>
        <v>7.5876356192425805</v>
      </c>
      <c r="P123" s="4">
        <f t="shared" si="309"/>
        <v>7.32883835887296</v>
      </c>
      <c r="Q123" s="4">
        <f t="shared" si="309"/>
        <v>7.087112810707457</v>
      </c>
      <c r="R123" s="4">
        <f t="shared" si="309"/>
        <v>6.6485381165919284</v>
      </c>
      <c r="S123" s="4">
        <f t="shared" si="309"/>
        <v>6.2610810810810804</v>
      </c>
      <c r="T123" s="4">
        <f t="shared" si="309"/>
        <v>5.9162968874700725</v>
      </c>
      <c r="U123" s="4">
        <f t="shared" si="309"/>
        <v>5.6075037821482612</v>
      </c>
      <c r="V123" s="4">
        <f t="shared" si="309"/>
        <v>5.3293457943925233</v>
      </c>
      <c r="W123" s="4">
        <f t="shared" si="309"/>
        <v>5.0774794520547948</v>
      </c>
      <c r="X123" s="4">
        <f t="shared" si="309"/>
        <v>4.8483453237410066</v>
      </c>
      <c r="Y123" s="4">
        <f t="shared" si="309"/>
        <v>4.6389987484355446</v>
      </c>
      <c r="Z123" s="4">
        <f t="shared" si="309"/>
        <v>4.446982603479305</v>
      </c>
      <c r="AA123" s="4">
        <f t="shared" si="309"/>
        <v>4.2702304147465444</v>
      </c>
      <c r="AB123" s="4">
        <f t="shared" si="309"/>
        <v>4.1069916897506928</v>
      </c>
      <c r="AC123" s="134">
        <f>AC97*$D$123</f>
        <v>3.9557737459978659</v>
      </c>
      <c r="AD123" s="134">
        <f>AD97*$D$123</f>
        <v>3.8152959341224921</v>
      </c>
      <c r="AE123" s="134">
        <f>AE97*$D$123</f>
        <v>3.6844532803180914</v>
      </c>
      <c r="AF123" s="134">
        <f>AF97*$D$123</f>
        <v>3.5622873618452675</v>
      </c>
      <c r="AG123" s="134">
        <f>AG97*$D$123</f>
        <v>3.4479627906976749</v>
      </c>
      <c r="AH123" s="28" t="s">
        <v>22</v>
      </c>
      <c r="AI123" s="32"/>
      <c r="AJ123" s="32"/>
      <c r="AK123" s="32"/>
      <c r="AM123" s="28" t="s">
        <v>22</v>
      </c>
      <c r="AN123" s="14">
        <v>1.1000000000000001</v>
      </c>
      <c r="AO123" s="190">
        <f t="shared" ref="AO123:AV123" si="310">AO97*$AN$123</f>
        <v>30.888000000000002</v>
      </c>
      <c r="AP123" s="190">
        <f t="shared" si="310"/>
        <v>22.965055762081786</v>
      </c>
      <c r="AQ123" s="190">
        <f t="shared" si="310"/>
        <v>18.276923076923079</v>
      </c>
      <c r="AR123" s="190">
        <f t="shared" si="310"/>
        <v>15.17837837837838</v>
      </c>
      <c r="AS123" s="190">
        <f t="shared" si="310"/>
        <v>12.978151260504204</v>
      </c>
      <c r="AT123" s="190">
        <f t="shared" si="310"/>
        <v>11.335045871559634</v>
      </c>
      <c r="AU123" s="190">
        <f t="shared" si="310"/>
        <v>10.061237785016289</v>
      </c>
      <c r="AV123" s="190">
        <f t="shared" si="310"/>
        <v>9.0448023426061521</v>
      </c>
      <c r="AW123" s="4">
        <f>AW97*$AN$123</f>
        <v>8.2148936170212785</v>
      </c>
      <c r="AX123" s="4">
        <f t="shared" ref="AX123:BL123" si="311">AX97*$AN$123</f>
        <v>6.9411235955056183</v>
      </c>
      <c r="AY123" s="4">
        <f t="shared" si="311"/>
        <v>6.3230296827021499</v>
      </c>
      <c r="AZ123" s="4">
        <f t="shared" si="311"/>
        <v>6.1073652990608007</v>
      </c>
      <c r="BA123" s="4">
        <f t="shared" si="311"/>
        <v>5.9059273422562146</v>
      </c>
      <c r="BB123" s="4">
        <f t="shared" si="311"/>
        <v>5.5404484304932744</v>
      </c>
      <c r="BC123" s="4">
        <f t="shared" si="311"/>
        <v>5.2175675675675679</v>
      </c>
      <c r="BD123" s="4">
        <f t="shared" si="311"/>
        <v>4.9302474062250612</v>
      </c>
      <c r="BE123" s="4">
        <f t="shared" si="311"/>
        <v>4.6729198184568848</v>
      </c>
      <c r="BF123" s="4">
        <f t="shared" si="311"/>
        <v>4.4411214953271028</v>
      </c>
      <c r="BG123" s="4">
        <f t="shared" si="311"/>
        <v>4.2312328767123288</v>
      </c>
      <c r="BH123" s="4">
        <f t="shared" si="311"/>
        <v>4.0402877697841726</v>
      </c>
      <c r="BI123" s="4">
        <f t="shared" si="311"/>
        <v>3.8658322903629543</v>
      </c>
      <c r="BJ123" s="4">
        <f t="shared" si="311"/>
        <v>3.705818836232754</v>
      </c>
      <c r="BK123" s="4">
        <f t="shared" si="311"/>
        <v>3.5585253456221206</v>
      </c>
      <c r="BL123" s="4">
        <f t="shared" si="311"/>
        <v>3.4224930747922442</v>
      </c>
      <c r="BM123" s="134">
        <f>BM97*$AN$123</f>
        <v>3.2964781216648884</v>
      </c>
      <c r="BN123" s="134">
        <f>BN97*$AN$123</f>
        <v>3.1794132784354101</v>
      </c>
      <c r="BO123" s="134">
        <f>BO97*$AN$123</f>
        <v>3.0703777335984097</v>
      </c>
      <c r="BP123" s="134">
        <f>BP97*$AN$123</f>
        <v>2.9685728015377228</v>
      </c>
      <c r="BQ123" s="134">
        <f>BQ97*$AN$123</f>
        <v>2.8733023255813959</v>
      </c>
      <c r="BR123" s="28" t="s">
        <v>22</v>
      </c>
      <c r="BW123" s="28" t="s">
        <v>22</v>
      </c>
      <c r="BX123" s="14">
        <v>1.1299999999999999</v>
      </c>
      <c r="BY123" s="190">
        <f t="shared" ref="BY123:CF123" si="312">BY97*$BX$123</f>
        <v>26.970839999999995</v>
      </c>
      <c r="BZ123" s="190">
        <f t="shared" si="312"/>
        <v>20.052669144981408</v>
      </c>
      <c r="CA123" s="190">
        <f t="shared" si="312"/>
        <v>15.959076923076923</v>
      </c>
      <c r="CB123" s="190">
        <f t="shared" si="312"/>
        <v>13.253484029484028</v>
      </c>
      <c r="CC123" s="190">
        <f t="shared" si="312"/>
        <v>11.332285714285714</v>
      </c>
      <c r="CD123" s="190">
        <f t="shared" si="312"/>
        <v>9.8975559633027501</v>
      </c>
      <c r="CE123" s="190">
        <f t="shared" si="312"/>
        <v>8.7852899022801303</v>
      </c>
      <c r="CF123" s="190">
        <f t="shared" si="312"/>
        <v>7.8977569546120057</v>
      </c>
      <c r="CG123" s="4">
        <f>CG97*$BX$123</f>
        <v>7.1730957446808503</v>
      </c>
      <c r="CH123" s="4">
        <f t="shared" ref="CH123:CV123" si="313">CH97*$BX$123</f>
        <v>6.0608629213483143</v>
      </c>
      <c r="CI123" s="4">
        <f t="shared" si="313"/>
        <v>5.5211545547594678</v>
      </c>
      <c r="CJ123" s="4">
        <f t="shared" si="313"/>
        <v>5.3328403361344527</v>
      </c>
      <c r="CK123" s="4">
        <f t="shared" si="313"/>
        <v>5.1569483747609937</v>
      </c>
      <c r="CL123" s="4">
        <f t="shared" si="313"/>
        <v>4.8378188340807178</v>
      </c>
      <c r="CM123" s="4">
        <f t="shared" si="313"/>
        <v>4.5558851351351342</v>
      </c>
      <c r="CN123" s="4">
        <f t="shared" si="313"/>
        <v>4.3050023942537905</v>
      </c>
      <c r="CO123" s="4">
        <f t="shared" si="313"/>
        <v>4.0803086232980332</v>
      </c>
      <c r="CP123" s="4">
        <f t="shared" si="313"/>
        <v>3.8779065420560741</v>
      </c>
      <c r="CQ123" s="4">
        <f t="shared" si="313"/>
        <v>3.6946356164383554</v>
      </c>
      <c r="CR123" s="4">
        <f t="shared" si="313"/>
        <v>3.5279058207979066</v>
      </c>
      <c r="CS123" s="4">
        <f t="shared" si="313"/>
        <v>3.3755744680851061</v>
      </c>
      <c r="CT123" s="4">
        <f t="shared" si="313"/>
        <v>3.2358536292741453</v>
      </c>
      <c r="CU123" s="4">
        <f t="shared" si="313"/>
        <v>3.1072396313364057</v>
      </c>
      <c r="CV123" s="4">
        <f t="shared" si="313"/>
        <v>2.9884587257617725</v>
      </c>
      <c r="CW123" s="134">
        <f>CW97*$BX$123</f>
        <v>2.8784247598719315</v>
      </c>
      <c r="CX123" s="134">
        <f>CX97*$BX$123</f>
        <v>2.7762058672156464</v>
      </c>
      <c r="CY123" s="134">
        <f>CY97*$BX$123</f>
        <v>2.6809980119284291</v>
      </c>
      <c r="CZ123" s="134">
        <f>CZ97*$BX$123</f>
        <v>2.5921037962518025</v>
      </c>
      <c r="DA123" s="134">
        <f>DA97*$BX$123</f>
        <v>2.5089153488372093</v>
      </c>
      <c r="DB123" s="28" t="s">
        <v>22</v>
      </c>
    </row>
    <row r="124" spans="3:106" x14ac:dyDescent="0.2">
      <c r="C124" s="28" t="s">
        <v>23</v>
      </c>
      <c r="D124" s="14">
        <v>1.1000000000000001</v>
      </c>
      <c r="E124" s="190">
        <f t="shared" ref="E124:L124" si="314">E98*$D$124</f>
        <v>34.056000000000004</v>
      </c>
      <c r="F124" s="190">
        <f t="shared" si="314"/>
        <v>25.32044609665428</v>
      </c>
      <c r="G124" s="190">
        <f t="shared" si="314"/>
        <v>20.151479289940834</v>
      </c>
      <c r="H124" s="190">
        <f t="shared" si="314"/>
        <v>16.735135135135138</v>
      </c>
      <c r="I124" s="190">
        <f t="shared" si="314"/>
        <v>14.309243697478992</v>
      </c>
      <c r="J124" s="190">
        <f t="shared" si="314"/>
        <v>12.497614678899083</v>
      </c>
      <c r="K124" s="190">
        <f t="shared" si="314"/>
        <v>11.093159609120523</v>
      </c>
      <c r="L124" s="190">
        <f t="shared" si="314"/>
        <v>9.9724743777452414</v>
      </c>
      <c r="M124" s="4">
        <f>M98*$D$124</f>
        <v>9.0574468085106385</v>
      </c>
      <c r="N124" s="4">
        <f t="shared" ref="N124:AB124" si="315">N98*$D$124</f>
        <v>7.6530337078651689</v>
      </c>
      <c r="O124" s="4">
        <f t="shared" si="315"/>
        <v>6.7634500426985493</v>
      </c>
      <c r="P124" s="4">
        <f t="shared" si="315"/>
        <v>6.5394216367756073</v>
      </c>
      <c r="Q124" s="4">
        <f t="shared" si="315"/>
        <v>6.329758563648868</v>
      </c>
      <c r="R124" s="4">
        <f t="shared" si="315"/>
        <v>5.9483345850872444</v>
      </c>
      <c r="S124" s="4">
        <f t="shared" si="315"/>
        <v>5.6102663789269069</v>
      </c>
      <c r="T124" s="4">
        <f t="shared" si="315"/>
        <v>5.3085592256012983</v>
      </c>
      <c r="U124" s="4">
        <f t="shared" si="315"/>
        <v>5.0376462583021473</v>
      </c>
      <c r="V124" s="4">
        <f t="shared" si="315"/>
        <v>4.7930418138572621</v>
      </c>
      <c r="W124" s="4">
        <f t="shared" si="315"/>
        <v>4.5710910970028049</v>
      </c>
      <c r="X124" s="4">
        <f t="shared" si="315"/>
        <v>4.3687863199620294</v>
      </c>
      <c r="Y124" s="4">
        <f t="shared" si="315"/>
        <v>4.1836295959608378</v>
      </c>
      <c r="Z124" s="4">
        <f t="shared" si="315"/>
        <v>4.0135292800490268</v>
      </c>
      <c r="AA124" s="4">
        <f t="shared" si="315"/>
        <v>3.8567206097188103</v>
      </c>
      <c r="AB124" s="4">
        <f t="shared" si="315"/>
        <v>3.7117042494523345</v>
      </c>
      <c r="AC124" s="134">
        <f>AC98*$D$124</f>
        <v>3.5771981975357923</v>
      </c>
      <c r="AD124" s="134">
        <f>AD98*$D$124</f>
        <v>3.452099784091716</v>
      </c>
      <c r="AE124" s="134">
        <f>AE98*$D$124</f>
        <v>3.3354553734953925</v>
      </c>
      <c r="AF124" s="134">
        <f>AF98*$D$124</f>
        <v>3.2264360084507318</v>
      </c>
      <c r="AG124" s="134">
        <f>AG98*$D$124</f>
        <v>3.124317679329927</v>
      </c>
      <c r="AH124" s="28" t="s">
        <v>23</v>
      </c>
      <c r="AI124" s="32"/>
      <c r="AJ124" s="32"/>
      <c r="AK124" s="32"/>
      <c r="AM124" s="28" t="s">
        <v>23</v>
      </c>
      <c r="AN124" s="14">
        <v>1.1000000000000001</v>
      </c>
      <c r="AO124" s="190">
        <f t="shared" ref="AO124:AV124" si="316">AO98*$AN$124</f>
        <v>29.04</v>
      </c>
      <c r="AP124" s="190">
        <f t="shared" si="316"/>
        <v>21.591078066914498</v>
      </c>
      <c r="AQ124" s="190">
        <f t="shared" si="316"/>
        <v>17.183431952662726</v>
      </c>
      <c r="AR124" s="190">
        <f t="shared" si="316"/>
        <v>14.270270270270272</v>
      </c>
      <c r="AS124" s="190">
        <f t="shared" si="316"/>
        <v>12.201680672268909</v>
      </c>
      <c r="AT124" s="190">
        <f t="shared" si="316"/>
        <v>10.656880733944954</v>
      </c>
      <c r="AU124" s="190">
        <f t="shared" si="316"/>
        <v>9.4592833876221505</v>
      </c>
      <c r="AV124" s="190">
        <f t="shared" si="316"/>
        <v>8.5036603221083453</v>
      </c>
      <c r="AW124" s="4">
        <f>AW98*$AN$124</f>
        <v>7.7234042553191493</v>
      </c>
      <c r="AX124" s="4">
        <f t="shared" ref="AX124:BL124" si="317">AX98*$AN$124</f>
        <v>6.5258426966292129</v>
      </c>
      <c r="AY124" s="4">
        <f t="shared" si="317"/>
        <v>5.7672829821460496</v>
      </c>
      <c r="AZ124" s="4">
        <f t="shared" si="317"/>
        <v>5.576251008103231</v>
      </c>
      <c r="BA124" s="4">
        <f t="shared" si="317"/>
        <v>5.3974685426463216</v>
      </c>
      <c r="BB124" s="4">
        <f t="shared" si="317"/>
        <v>5.072223289609278</v>
      </c>
      <c r="BC124" s="4">
        <f t="shared" si="317"/>
        <v>4.7839480750539511</v>
      </c>
      <c r="BD124" s="4">
        <f t="shared" si="317"/>
        <v>4.526678409427463</v>
      </c>
      <c r="BE124" s="4">
        <f t="shared" si="317"/>
        <v>4.2956673520405904</v>
      </c>
      <c r="BF124" s="4">
        <f t="shared" si="317"/>
        <v>4.0870899187930139</v>
      </c>
      <c r="BG124" s="4">
        <f t="shared" si="317"/>
        <v>3.897829617599291</v>
      </c>
      <c r="BH124" s="4">
        <f t="shared" si="317"/>
        <v>3.7253216681846757</v>
      </c>
      <c r="BI124" s="4">
        <f t="shared" si="317"/>
        <v>3.5674360895790089</v>
      </c>
      <c r="BJ124" s="4">
        <f t="shared" si="317"/>
        <v>3.422389308568937</v>
      </c>
      <c r="BK124" s="4">
        <f t="shared" si="317"/>
        <v>3.2886764889075124</v>
      </c>
      <c r="BL124" s="4">
        <f t="shared" si="317"/>
        <v>3.1650191274399746</v>
      </c>
      <c r="BM124" s="134">
        <f>BM98*$AN$124</f>
        <v>3.0503240444103654</v>
      </c>
      <c r="BN124" s="134">
        <f>BN98*$AN$124</f>
        <v>2.9436509786828586</v>
      </c>
      <c r="BO124" s="134">
        <f>BO98*$AN$124</f>
        <v>2.8441867525929707</v>
      </c>
      <c r="BP124" s="134">
        <f>BP98*$AN$124</f>
        <v>2.7512245033300813</v>
      </c>
      <c r="BQ124" s="134">
        <f>BQ98*$AN$124</f>
        <v>2.6641468583433485</v>
      </c>
      <c r="BR124" s="28" t="s">
        <v>23</v>
      </c>
      <c r="BW124" s="28" t="s">
        <v>23</v>
      </c>
      <c r="BX124" s="14">
        <v>1.1000000000000001</v>
      </c>
      <c r="BY124" s="190">
        <f t="shared" ref="BY124:CF124" si="318">BY98*$BX$124</f>
        <v>22.835999999999999</v>
      </c>
      <c r="BZ124" s="190">
        <f t="shared" si="318"/>
        <v>16.97843866171004</v>
      </c>
      <c r="CA124" s="190">
        <f t="shared" si="318"/>
        <v>13.512426035502962</v>
      </c>
      <c r="CB124" s="190">
        <f t="shared" si="318"/>
        <v>11.221621621621622</v>
      </c>
      <c r="CC124" s="190">
        <f t="shared" si="318"/>
        <v>9.594957983193277</v>
      </c>
      <c r="CD124" s="190">
        <f t="shared" si="318"/>
        <v>8.3801834862385309</v>
      </c>
      <c r="CE124" s="190">
        <f t="shared" si="318"/>
        <v>7.4384364820846915</v>
      </c>
      <c r="CF124" s="190">
        <f t="shared" si="318"/>
        <v>6.6869692532942908</v>
      </c>
      <c r="CG124" s="4">
        <f>CG98*$BX$124</f>
        <v>6.073404255319149</v>
      </c>
      <c r="CH124" s="4">
        <f t="shared" ref="CH124:CV124" si="319">CH98*$BX$124</f>
        <v>5.1316853932584268</v>
      </c>
      <c r="CI124" s="4">
        <f t="shared" si="319"/>
        <v>4.5351816177784849</v>
      </c>
      <c r="CJ124" s="4">
        <f t="shared" si="319"/>
        <v>4.3849610200084497</v>
      </c>
      <c r="CK124" s="4">
        <f t="shared" si="319"/>
        <v>4.244372990353698</v>
      </c>
      <c r="CL124" s="4">
        <f t="shared" si="319"/>
        <v>3.988611950465478</v>
      </c>
      <c r="CM124" s="4">
        <f t="shared" si="319"/>
        <v>3.7619228044742434</v>
      </c>
      <c r="CN124" s="4">
        <f t="shared" si="319"/>
        <v>3.5596152946861417</v>
      </c>
      <c r="CO124" s="4">
        <f t="shared" si="319"/>
        <v>3.3779565995591914</v>
      </c>
      <c r="CP124" s="4">
        <f t="shared" si="319"/>
        <v>3.2139388906872335</v>
      </c>
      <c r="CQ124" s="4">
        <f t="shared" si="319"/>
        <v>3.0651114720212607</v>
      </c>
      <c r="CR124" s="4">
        <f t="shared" si="319"/>
        <v>2.9294574936179498</v>
      </c>
      <c r="CS124" s="4">
        <f t="shared" si="319"/>
        <v>2.8053020158962205</v>
      </c>
      <c r="CT124" s="4">
        <f t="shared" si="319"/>
        <v>2.6912425017383006</v>
      </c>
      <c r="CU124" s="4">
        <f t="shared" si="319"/>
        <v>2.5860956026409072</v>
      </c>
      <c r="CV124" s="4">
        <f t="shared" si="319"/>
        <v>2.4888559502141621</v>
      </c>
      <c r="CW124" s="134">
        <f>CW98*$BX$124</f>
        <v>2.3986639076499694</v>
      </c>
      <c r="CX124" s="134">
        <f>CX98*$BX$124</f>
        <v>2.3147800877824296</v>
      </c>
      <c r="CY124" s="134">
        <f>CY98*$BX$124</f>
        <v>2.2365650372662906</v>
      </c>
      <c r="CZ124" s="134">
        <f>CZ98*$BX$124</f>
        <v>2.1634629048913823</v>
      </c>
      <c r="DA124" s="134">
        <f>DA98*$BX$124</f>
        <v>2.0949882113336331</v>
      </c>
      <c r="DB124" s="28" t="s">
        <v>23</v>
      </c>
    </row>
    <row r="125" spans="3:106" x14ac:dyDescent="0.2">
      <c r="C125" s="28" t="s">
        <v>24</v>
      </c>
      <c r="D125" s="14">
        <v>1.1000000000000001</v>
      </c>
      <c r="E125" s="190">
        <f t="shared" ref="E125:L125" si="320">E99*$D$125</f>
        <v>44.88</v>
      </c>
      <c r="F125" s="190">
        <f t="shared" si="320"/>
        <v>33.368029739776951</v>
      </c>
      <c r="G125" s="190">
        <f t="shared" si="320"/>
        <v>26.556213017751485</v>
      </c>
      <c r="H125" s="190">
        <f t="shared" si="320"/>
        <v>22.054054054054056</v>
      </c>
      <c r="I125" s="190">
        <f t="shared" si="320"/>
        <v>18.857142857142858</v>
      </c>
      <c r="J125" s="190">
        <f t="shared" si="320"/>
        <v>16.469724770642202</v>
      </c>
      <c r="K125" s="190">
        <f t="shared" si="320"/>
        <v>14.618892508143324</v>
      </c>
      <c r="L125" s="190">
        <f t="shared" si="320"/>
        <v>13.142020497803809</v>
      </c>
      <c r="M125" s="4">
        <f>M99*$D$125</f>
        <v>11.936170212765958</v>
      </c>
      <c r="N125" s="4">
        <f t="shared" ref="N125:AB125" si="321">N99*$D$125</f>
        <v>10.085393258426967</v>
      </c>
      <c r="O125" s="4">
        <f t="shared" si="321"/>
        <v>9.0301810865191161</v>
      </c>
      <c r="P125" s="4">
        <f t="shared" si="321"/>
        <v>8.4440263405456264</v>
      </c>
      <c r="Q125" s="4">
        <f t="shared" si="321"/>
        <v>7.9293286219081276</v>
      </c>
      <c r="R125" s="4">
        <f t="shared" si="321"/>
        <v>7.0677165354330729</v>
      </c>
      <c r="S125" s="4">
        <f t="shared" si="321"/>
        <v>6.3750000000000009</v>
      </c>
      <c r="T125" s="4">
        <f t="shared" si="321"/>
        <v>5.8059508408796905</v>
      </c>
      <c r="U125" s="4">
        <f t="shared" si="321"/>
        <v>5.3301662707838489</v>
      </c>
      <c r="V125" s="4">
        <f t="shared" si="321"/>
        <v>4.9264544456641053</v>
      </c>
      <c r="W125" s="4">
        <f t="shared" si="321"/>
        <v>4.5795918367346937</v>
      </c>
      <c r="X125" s="4">
        <f t="shared" si="321"/>
        <v>4.2783603431839854</v>
      </c>
      <c r="Y125" s="4">
        <f t="shared" si="321"/>
        <v>4.0143112701252237</v>
      </c>
      <c r="Z125" s="4">
        <f t="shared" si="321"/>
        <v>3.7809604043807923</v>
      </c>
      <c r="AA125" s="4">
        <f t="shared" si="321"/>
        <v>3.5732484076433129</v>
      </c>
      <c r="AB125" s="4">
        <f t="shared" si="321"/>
        <v>3.3871698113207551</v>
      </c>
      <c r="AC125" s="134">
        <f>AC99*$D$125</f>
        <v>3.2195121951219519</v>
      </c>
      <c r="AD125" s="134">
        <f>AD99*$D$125</f>
        <v>3.0676691729323315</v>
      </c>
      <c r="AE125" s="134">
        <f>AE99*$D$125</f>
        <v>2.9532533164876824</v>
      </c>
      <c r="AF125" s="134">
        <f>AF99*$D$125</f>
        <v>2.9214185283549452</v>
      </c>
      <c r="AG125" s="134">
        <f>AG99*$D$125</f>
        <v>2.8902627511591974</v>
      </c>
      <c r="AH125" s="28" t="s">
        <v>24</v>
      </c>
      <c r="AI125" s="32"/>
      <c r="AJ125" s="32"/>
      <c r="AK125" s="32"/>
      <c r="AM125" s="28" t="s">
        <v>24</v>
      </c>
      <c r="AN125" s="14">
        <v>1.1000000000000001</v>
      </c>
      <c r="AO125" s="190">
        <f t="shared" ref="AO125:AV125" si="322">AO99*$AN$125</f>
        <v>38.28</v>
      </c>
      <c r="AP125" s="190">
        <f t="shared" si="322"/>
        <v>28.460966542750928</v>
      </c>
      <c r="AQ125" s="190">
        <f t="shared" si="322"/>
        <v>22.6508875739645</v>
      </c>
      <c r="AR125" s="190">
        <f t="shared" si="322"/>
        <v>18.810810810810811</v>
      </c>
      <c r="AS125" s="190">
        <f t="shared" si="322"/>
        <v>16.084033613445378</v>
      </c>
      <c r="AT125" s="190">
        <f t="shared" si="322"/>
        <v>14.047706422018347</v>
      </c>
      <c r="AU125" s="190">
        <f t="shared" si="322"/>
        <v>12.469055374592834</v>
      </c>
      <c r="AV125" s="190">
        <f t="shared" si="322"/>
        <v>11.209370424597365</v>
      </c>
      <c r="AW125" s="4">
        <f>AW99*$AN$125</f>
        <v>10.180851063829788</v>
      </c>
      <c r="AX125" s="4">
        <f t="shared" ref="AX125:BL125" si="323">AX99*$AN$125</f>
        <v>8.6022471910112355</v>
      </c>
      <c r="AY125" s="4">
        <f t="shared" si="323"/>
        <v>7.7022132796780696</v>
      </c>
      <c r="AZ125" s="4">
        <f t="shared" si="323"/>
        <v>7.2022577610536231</v>
      </c>
      <c r="BA125" s="4">
        <f t="shared" si="323"/>
        <v>6.7632508833922262</v>
      </c>
      <c r="BB125" s="4">
        <f t="shared" si="323"/>
        <v>6.0283464566929146</v>
      </c>
      <c r="BC125" s="4">
        <f t="shared" si="323"/>
        <v>5.4375000000000009</v>
      </c>
      <c r="BD125" s="4">
        <f t="shared" si="323"/>
        <v>4.9521345407503237</v>
      </c>
      <c r="BE125" s="4">
        <f t="shared" si="323"/>
        <v>4.5463182897862229</v>
      </c>
      <c r="BF125" s="4">
        <f t="shared" si="323"/>
        <v>4.2019758507135014</v>
      </c>
      <c r="BG125" s="4">
        <f t="shared" si="323"/>
        <v>3.9061224489795912</v>
      </c>
      <c r="BH125" s="4">
        <f t="shared" si="323"/>
        <v>3.6491897044804573</v>
      </c>
      <c r="BI125" s="4">
        <f t="shared" si="323"/>
        <v>3.42397137745975</v>
      </c>
      <c r="BJ125" s="4">
        <f t="shared" si="323"/>
        <v>3.2249368155012639</v>
      </c>
      <c r="BK125" s="4">
        <f t="shared" si="323"/>
        <v>3.0477707006369434</v>
      </c>
      <c r="BL125" s="4">
        <f t="shared" si="323"/>
        <v>2.889056603773585</v>
      </c>
      <c r="BM125" s="134">
        <f>BM99*$AN$125</f>
        <v>2.7460545193687236</v>
      </c>
      <c r="BN125" s="134">
        <f>BN99*$AN$125</f>
        <v>2.6165413533834592</v>
      </c>
      <c r="BO125" s="134">
        <f>BO99*$AN$125</f>
        <v>2.5189513581806704</v>
      </c>
      <c r="BP125" s="134">
        <f>BP99*$AN$125</f>
        <v>2.4917981565380414</v>
      </c>
      <c r="BQ125" s="134">
        <f>BQ99*$AN$125</f>
        <v>2.4652241112828448</v>
      </c>
      <c r="BR125" s="28" t="s">
        <v>24</v>
      </c>
      <c r="BW125" s="28" t="s">
        <v>24</v>
      </c>
      <c r="BX125" s="14">
        <v>1.1000000000000001</v>
      </c>
      <c r="BY125" s="190">
        <f t="shared" ref="BY125:CF125" si="324">BY99*$BX$125</f>
        <v>31.680000000000003</v>
      </c>
      <c r="BZ125" s="190">
        <f t="shared" si="324"/>
        <v>23.553903345724912</v>
      </c>
      <c r="CA125" s="190">
        <f t="shared" si="324"/>
        <v>18.745562130177518</v>
      </c>
      <c r="CB125" s="190">
        <f t="shared" si="324"/>
        <v>15.56756756756757</v>
      </c>
      <c r="CC125" s="190">
        <f t="shared" si="324"/>
        <v>13.3109243697479</v>
      </c>
      <c r="CD125" s="190">
        <f t="shared" si="324"/>
        <v>11.625688073394498</v>
      </c>
      <c r="CE125" s="190">
        <f t="shared" si="324"/>
        <v>10.319218241042346</v>
      </c>
      <c r="CF125" s="190">
        <f t="shared" si="324"/>
        <v>9.2767203513909262</v>
      </c>
      <c r="CG125" s="4">
        <f>CG99*$BX$125</f>
        <v>8.4255319148936181</v>
      </c>
      <c r="CH125" s="4">
        <f t="shared" ref="CH125:CV125" si="325">CH99*$BX$125</f>
        <v>7.119101123595506</v>
      </c>
      <c r="CI125" s="4">
        <f t="shared" si="325"/>
        <v>6.374245472837023</v>
      </c>
      <c r="CJ125" s="4">
        <f t="shared" si="325"/>
        <v>5.9604891815616199</v>
      </c>
      <c r="CK125" s="4">
        <f t="shared" si="325"/>
        <v>5.5971731448763249</v>
      </c>
      <c r="CL125" s="4">
        <f t="shared" si="325"/>
        <v>4.9889763779527572</v>
      </c>
      <c r="CM125" s="4">
        <f t="shared" si="325"/>
        <v>4.5000000000000009</v>
      </c>
      <c r="CN125" s="4">
        <f t="shared" si="325"/>
        <v>4.0983182406209577</v>
      </c>
      <c r="CO125" s="4">
        <f t="shared" si="325"/>
        <v>3.7624703087885991</v>
      </c>
      <c r="CP125" s="4">
        <f t="shared" si="325"/>
        <v>3.477497255762898</v>
      </c>
      <c r="CQ125" s="4">
        <f t="shared" si="325"/>
        <v>3.2326530612244899</v>
      </c>
      <c r="CR125" s="4">
        <f t="shared" si="325"/>
        <v>3.020019065776931</v>
      </c>
      <c r="CS125" s="4">
        <f t="shared" si="325"/>
        <v>2.8336314847942758</v>
      </c>
      <c r="CT125" s="4">
        <f t="shared" si="325"/>
        <v>2.6689132266217359</v>
      </c>
      <c r="CU125" s="4">
        <f t="shared" si="325"/>
        <v>2.522292993630574</v>
      </c>
      <c r="CV125" s="4">
        <f t="shared" si="325"/>
        <v>2.3909433962264157</v>
      </c>
      <c r="CW125" s="134">
        <f>CW99*$BX$125</f>
        <v>2.2725968436154957</v>
      </c>
      <c r="CX125" s="134">
        <f>CX99*$BX$125</f>
        <v>2.1654135338345872</v>
      </c>
      <c r="CY125" s="134">
        <f>CY99*$BX$125</f>
        <v>2.0846493998736584</v>
      </c>
      <c r="CZ125" s="134">
        <f>CZ99*$BX$125</f>
        <v>2.062177784721138</v>
      </c>
      <c r="DA125" s="134">
        <f>DA99*$BX$125</f>
        <v>2.0401854714064922</v>
      </c>
      <c r="DB125" s="28" t="s">
        <v>24</v>
      </c>
    </row>
    <row r="126" spans="3:106" x14ac:dyDescent="0.2">
      <c r="C126" s="28" t="s">
        <v>28</v>
      </c>
      <c r="D126" s="14">
        <v>1.1000000000000001</v>
      </c>
      <c r="E126" s="190">
        <f t="shared" ref="E126:L126" si="326">E100*$D$126</f>
        <v>39.204000000000001</v>
      </c>
      <c r="F126" s="190">
        <f t="shared" si="326"/>
        <v>29.147955390334573</v>
      </c>
      <c r="G126" s="190">
        <f t="shared" si="326"/>
        <v>23.197633136094677</v>
      </c>
      <c r="H126" s="190">
        <f t="shared" si="326"/>
        <v>19.264864864864865</v>
      </c>
      <c r="I126" s="190">
        <f t="shared" si="326"/>
        <v>16.472268907563024</v>
      </c>
      <c r="J126" s="190">
        <f t="shared" si="326"/>
        <v>14.386788990825689</v>
      </c>
      <c r="K126" s="190">
        <f t="shared" si="326"/>
        <v>12.770032573289903</v>
      </c>
      <c r="L126" s="190">
        <f t="shared" si="326"/>
        <v>11.479941434846268</v>
      </c>
      <c r="M126" s="4">
        <f>M100*$D$126</f>
        <v>10.426595744680853</v>
      </c>
      <c r="N126" s="4">
        <f t="shared" ref="N126:AB126" si="327">N100*$D$126</f>
        <v>8.8098876404494391</v>
      </c>
      <c r="O126" s="4">
        <f t="shared" si="327"/>
        <v>7.6272373540856035</v>
      </c>
      <c r="P126" s="4">
        <f t="shared" si="327"/>
        <v>7.2824767801857595</v>
      </c>
      <c r="Q126" s="4">
        <f t="shared" si="327"/>
        <v>6.9840855106888364</v>
      </c>
      <c r="R126" s="4">
        <f t="shared" si="327"/>
        <v>6.4551042810098789</v>
      </c>
      <c r="S126" s="4">
        <f t="shared" si="327"/>
        <v>6.00061224489796</v>
      </c>
      <c r="T126" s="4">
        <f t="shared" si="327"/>
        <v>5.6059103908484271</v>
      </c>
      <c r="U126" s="4">
        <f t="shared" si="327"/>
        <v>5.2599284436493736</v>
      </c>
      <c r="V126" s="4">
        <f t="shared" si="327"/>
        <v>4.9541701769165973</v>
      </c>
      <c r="W126" s="4">
        <f t="shared" si="327"/>
        <v>4.6820063694267509</v>
      </c>
      <c r="X126" s="4">
        <f t="shared" si="327"/>
        <v>4.4381886792452834</v>
      </c>
      <c r="Y126" s="4">
        <f t="shared" si="327"/>
        <v>4.2185078909612628</v>
      </c>
      <c r="Z126" s="4">
        <f t="shared" si="327"/>
        <v>4.0195488721804509</v>
      </c>
      <c r="AA126" s="4">
        <f t="shared" si="327"/>
        <v>3.8385117493472589</v>
      </c>
      <c r="AB126" s="4">
        <f t="shared" si="327"/>
        <v>3.6730793254216123</v>
      </c>
      <c r="AC126" s="134">
        <f>AC100*$D$126</f>
        <v>3.521317365269462</v>
      </c>
      <c r="AD126" s="134">
        <f>AD100*$D$126</f>
        <v>3.3815986198964931</v>
      </c>
      <c r="AE126" s="134">
        <f>AE100*$D$126</f>
        <v>3.2525442477876108</v>
      </c>
      <c r="AF126" s="134">
        <f>AF100*$D$126</f>
        <v>3.1329781566329249</v>
      </c>
      <c r="AG126" s="134">
        <f>AG100*$D$126</f>
        <v>3.0218910585817067</v>
      </c>
      <c r="AH126" s="28" t="s">
        <v>28</v>
      </c>
      <c r="AI126" s="32"/>
      <c r="AJ126" s="32"/>
      <c r="AK126" s="32"/>
      <c r="AM126" s="28" t="s">
        <v>28</v>
      </c>
      <c r="AN126" s="14">
        <v>1.1000000000000001</v>
      </c>
      <c r="AO126" s="190">
        <f t="shared" ref="AO126:AV126" si="328">AO100*$AN$126</f>
        <v>33.132000000000005</v>
      </c>
      <c r="AP126" s="190">
        <f t="shared" si="328"/>
        <v>24.633457249070634</v>
      </c>
      <c r="AQ126" s="190">
        <f t="shared" si="328"/>
        <v>19.60473372781065</v>
      </c>
      <c r="AR126" s="190">
        <f t="shared" si="328"/>
        <v>16.281081081081084</v>
      </c>
      <c r="AS126" s="190">
        <f t="shared" si="328"/>
        <v>13.921008403361345</v>
      </c>
      <c r="AT126" s="190">
        <f t="shared" si="328"/>
        <v>12.158532110091745</v>
      </c>
      <c r="AU126" s="190">
        <f t="shared" si="328"/>
        <v>10.792182410423454</v>
      </c>
      <c r="AV126" s="190">
        <f t="shared" si="328"/>
        <v>9.7019033674963406</v>
      </c>
      <c r="AW126" s="4">
        <f>AW100*$AN$126</f>
        <v>8.8117021276595757</v>
      </c>
      <c r="AX126" s="4">
        <f t="shared" ref="AX126:BL126" si="329">AX100*$AN$126</f>
        <v>7.4453932584269671</v>
      </c>
      <c r="AY126" s="4">
        <f t="shared" si="329"/>
        <v>6.4459143968871606</v>
      </c>
      <c r="AZ126" s="4">
        <f t="shared" si="329"/>
        <v>6.1545510835913326</v>
      </c>
      <c r="BA126" s="4">
        <f t="shared" si="329"/>
        <v>5.9023752969121146</v>
      </c>
      <c r="BB126" s="4">
        <f t="shared" si="329"/>
        <v>5.4553238199780463</v>
      </c>
      <c r="BC126" s="4">
        <f t="shared" si="329"/>
        <v>5.0712244897959184</v>
      </c>
      <c r="BD126" s="4">
        <f t="shared" si="329"/>
        <v>4.73765490943756</v>
      </c>
      <c r="BE126" s="4">
        <f t="shared" si="329"/>
        <v>4.4452593917710201</v>
      </c>
      <c r="BF126" s="4">
        <f t="shared" si="329"/>
        <v>4.1868576242628484</v>
      </c>
      <c r="BG126" s="4">
        <f t="shared" si="329"/>
        <v>3.9568471337579618</v>
      </c>
      <c r="BH126" s="4">
        <f t="shared" si="329"/>
        <v>3.7507924528301895</v>
      </c>
      <c r="BI126" s="4">
        <f t="shared" si="329"/>
        <v>3.5651362984218076</v>
      </c>
      <c r="BJ126" s="4">
        <f t="shared" si="329"/>
        <v>3.3969924812030077</v>
      </c>
      <c r="BK126" s="4">
        <f t="shared" si="329"/>
        <v>3.2439947780678855</v>
      </c>
      <c r="BL126" s="4">
        <f t="shared" si="329"/>
        <v>3.1041848844472213</v>
      </c>
      <c r="BM126" s="134">
        <f>BM100*$AN$126</f>
        <v>2.9759281437125757</v>
      </c>
      <c r="BN126" s="134">
        <f>BN100*$AN$126</f>
        <v>2.8578493387004031</v>
      </c>
      <c r="BO126" s="134">
        <f>BO100*$AN$126</f>
        <v>2.7487831858407086</v>
      </c>
      <c r="BP126" s="134">
        <f>BP100*$AN$126</f>
        <v>2.6477357485348962</v>
      </c>
      <c r="BQ126" s="134">
        <f>BQ100*$AN$126</f>
        <v>2.5538540596094554</v>
      </c>
      <c r="BR126" s="28" t="s">
        <v>28</v>
      </c>
      <c r="BW126" s="28" t="s">
        <v>28</v>
      </c>
      <c r="BX126" s="14">
        <v>1.1000000000000001</v>
      </c>
      <c r="BY126" s="190">
        <f t="shared" ref="BY126:CF126" si="330">BY100*$BX$126</f>
        <v>28.380000000000003</v>
      </c>
      <c r="BZ126" s="190">
        <f t="shared" si="330"/>
        <v>21.100371747211899</v>
      </c>
      <c r="CA126" s="190">
        <f t="shared" si="330"/>
        <v>16.792899408284025</v>
      </c>
      <c r="CB126" s="190">
        <f t="shared" si="330"/>
        <v>13.945945945945947</v>
      </c>
      <c r="CC126" s="190">
        <f t="shared" si="330"/>
        <v>11.92436974789916</v>
      </c>
      <c r="CD126" s="190">
        <f t="shared" si="330"/>
        <v>10.41467889908257</v>
      </c>
      <c r="CE126" s="190">
        <f t="shared" si="330"/>
        <v>9.2442996742671024</v>
      </c>
      <c r="CF126" s="190">
        <f t="shared" si="330"/>
        <v>8.3103953147877032</v>
      </c>
      <c r="CG126" s="4">
        <f>CG100*$BX$126</f>
        <v>7.547872340425533</v>
      </c>
      <c r="CH126" s="4">
        <f t="shared" ref="CH126:CV126" si="331">CH100*$BX$126</f>
        <v>6.3775280898876412</v>
      </c>
      <c r="CI126" s="4">
        <f t="shared" si="331"/>
        <v>5.5214007782101184</v>
      </c>
      <c r="CJ126" s="4">
        <f t="shared" si="331"/>
        <v>5.2718266253869972</v>
      </c>
      <c r="CK126" s="4">
        <f t="shared" si="331"/>
        <v>5.0558194774346799</v>
      </c>
      <c r="CL126" s="4">
        <f t="shared" si="331"/>
        <v>4.6728869374313939</v>
      </c>
      <c r="CM126" s="4">
        <f t="shared" si="331"/>
        <v>4.3438775510204088</v>
      </c>
      <c r="CN126" s="4">
        <f t="shared" si="331"/>
        <v>4.0581506196377504</v>
      </c>
      <c r="CO126" s="4">
        <f t="shared" si="331"/>
        <v>3.8076923076923079</v>
      </c>
      <c r="CP126" s="4">
        <f t="shared" si="331"/>
        <v>3.5863521482729577</v>
      </c>
      <c r="CQ126" s="4">
        <f t="shared" si="331"/>
        <v>3.3893312101910826</v>
      </c>
      <c r="CR126" s="4">
        <f t="shared" si="331"/>
        <v>3.2128301886792459</v>
      </c>
      <c r="CS126" s="4">
        <f t="shared" si="331"/>
        <v>3.0538020086083213</v>
      </c>
      <c r="CT126" s="4">
        <f t="shared" si="331"/>
        <v>2.9097744360902258</v>
      </c>
      <c r="CU126" s="4">
        <f t="shared" si="331"/>
        <v>2.7787206266318538</v>
      </c>
      <c r="CV126" s="4">
        <f t="shared" si="331"/>
        <v>2.65896314803248</v>
      </c>
      <c r="CW126" s="134">
        <f>CW100*$BX$126</f>
        <v>2.5491017964071867</v>
      </c>
      <c r="CX126" s="134">
        <f>CX100*$BX$126</f>
        <v>2.4479585968947677</v>
      </c>
      <c r="CY126" s="134">
        <f>CY100*$BX$126</f>
        <v>2.3545353982300887</v>
      </c>
      <c r="CZ126" s="134">
        <f>CZ100*$BX$126</f>
        <v>2.2679808204581784</v>
      </c>
      <c r="DA126" s="134">
        <f>DA100*$BX$126</f>
        <v>2.1875642343268247</v>
      </c>
      <c r="DB126" s="28" t="s">
        <v>28</v>
      </c>
    </row>
    <row r="127" spans="3:106" x14ac:dyDescent="0.2">
      <c r="C127" s="28" t="s">
        <v>29</v>
      </c>
      <c r="D127" s="14">
        <v>1.1000000000000001</v>
      </c>
      <c r="E127" s="190">
        <f t="shared" ref="E127:L127" si="332">E101*$D$127</f>
        <v>37.356000000000002</v>
      </c>
      <c r="F127" s="190">
        <f t="shared" si="332"/>
        <v>27.773977695167286</v>
      </c>
      <c r="G127" s="190">
        <f t="shared" si="332"/>
        <v>22.104142011834323</v>
      </c>
      <c r="H127" s="190">
        <f t="shared" si="332"/>
        <v>18.356756756756759</v>
      </c>
      <c r="I127" s="190">
        <f t="shared" si="332"/>
        <v>15.695798319327732</v>
      </c>
      <c r="J127" s="190">
        <f t="shared" si="332"/>
        <v>13.708623853211011</v>
      </c>
      <c r="K127" s="190">
        <f t="shared" si="332"/>
        <v>12.168078175895769</v>
      </c>
      <c r="L127" s="190">
        <f t="shared" si="332"/>
        <v>10.938799414348464</v>
      </c>
      <c r="M127" s="4">
        <f>M101*$D$127</f>
        <v>9.9351063829787236</v>
      </c>
      <c r="N127" s="4">
        <f t="shared" ref="N127:AB127" si="333">N101*$D$127</f>
        <v>8.3946067415730337</v>
      </c>
      <c r="O127" s="4">
        <f t="shared" si="333"/>
        <v>7.5087437185929664</v>
      </c>
      <c r="P127" s="4">
        <f t="shared" si="333"/>
        <v>7.2571151044196229</v>
      </c>
      <c r="Q127" s="4">
        <f t="shared" si="333"/>
        <v>7.021804511278197</v>
      </c>
      <c r="R127" s="4">
        <f t="shared" si="333"/>
        <v>6.5941747572815546</v>
      </c>
      <c r="S127" s="4">
        <f t="shared" si="333"/>
        <v>6.2156405990016648</v>
      </c>
      <c r="T127" s="4">
        <f t="shared" si="333"/>
        <v>5.8782061369000802</v>
      </c>
      <c r="U127" s="4">
        <f t="shared" si="333"/>
        <v>5.575522388059702</v>
      </c>
      <c r="V127" s="4">
        <f t="shared" si="333"/>
        <v>5.302484031227821</v>
      </c>
      <c r="W127" s="4">
        <f t="shared" si="333"/>
        <v>5.0549391069012186</v>
      </c>
      <c r="X127" s="4">
        <f t="shared" si="333"/>
        <v>4.8294764059469948</v>
      </c>
      <c r="Y127" s="4">
        <f t="shared" si="333"/>
        <v>4.623267326732674</v>
      </c>
      <c r="Z127" s="4">
        <f t="shared" si="333"/>
        <v>4.4339465875370925</v>
      </c>
      <c r="AA127" s="4">
        <f t="shared" si="333"/>
        <v>4.2595210946408226</v>
      </c>
      <c r="AB127" s="4">
        <f t="shared" si="333"/>
        <v>4.0982995063082832</v>
      </c>
      <c r="AC127" s="134">
        <f>AC101*$D$127</f>
        <v>3.9488372093023263</v>
      </c>
      <c r="AD127" s="134">
        <f>AD101*$D$127</f>
        <v>3.8098929117797051</v>
      </c>
      <c r="AE127" s="134">
        <f>AE101*$D$127</f>
        <v>3.6803940886699515</v>
      </c>
      <c r="AF127" s="134">
        <f>AF101*$D$127</f>
        <v>3.5594092424964283</v>
      </c>
      <c r="AG127" s="134">
        <f>AG101*$D$127</f>
        <v>3.4461254612546126</v>
      </c>
      <c r="AH127" s="28" t="s">
        <v>29</v>
      </c>
      <c r="AI127" s="32"/>
      <c r="AJ127" s="32"/>
      <c r="AK127" s="32"/>
      <c r="AM127" s="28" t="s">
        <v>29</v>
      </c>
      <c r="AN127" s="14">
        <v>1.1000000000000001</v>
      </c>
      <c r="AO127" s="190">
        <f t="shared" ref="AO127:AV127" si="334">AO101*$AN$127</f>
        <v>31.944000000000003</v>
      </c>
      <c r="AP127" s="190">
        <f t="shared" si="334"/>
        <v>23.750185873605947</v>
      </c>
      <c r="AQ127" s="190">
        <f t="shared" si="334"/>
        <v>18.901775147928998</v>
      </c>
      <c r="AR127" s="190">
        <f t="shared" si="334"/>
        <v>15.6972972972973</v>
      </c>
      <c r="AS127" s="190">
        <f t="shared" si="334"/>
        <v>13.421848739495799</v>
      </c>
      <c r="AT127" s="190">
        <f t="shared" si="334"/>
        <v>11.722568807339449</v>
      </c>
      <c r="AU127" s="190">
        <f t="shared" si="334"/>
        <v>10.405211726384366</v>
      </c>
      <c r="AV127" s="190">
        <f t="shared" si="334"/>
        <v>9.3540263543191831</v>
      </c>
      <c r="AW127" s="4">
        <f>AW101*$AN$127</f>
        <v>8.4957446808510646</v>
      </c>
      <c r="AX127" s="4">
        <f t="shared" ref="AX127:BL127" si="335">AX101*$AN$127</f>
        <v>7.1784269662921352</v>
      </c>
      <c r="AY127" s="4">
        <f t="shared" si="335"/>
        <v>6.4209045226130668</v>
      </c>
      <c r="AZ127" s="4">
        <f t="shared" si="335"/>
        <v>6.2057309373482292</v>
      </c>
      <c r="BA127" s="4">
        <f t="shared" si="335"/>
        <v>6.0045112781954897</v>
      </c>
      <c r="BB127" s="4">
        <f t="shared" si="335"/>
        <v>5.6388349514563112</v>
      </c>
      <c r="BC127" s="4">
        <f t="shared" si="335"/>
        <v>5.3151414309484197</v>
      </c>
      <c r="BD127" s="4">
        <f t="shared" si="335"/>
        <v>5.0265932336742729</v>
      </c>
      <c r="BE127" s="4">
        <f t="shared" si="335"/>
        <v>4.767761194029851</v>
      </c>
      <c r="BF127" s="4">
        <f t="shared" si="335"/>
        <v>4.5342796309439324</v>
      </c>
      <c r="BG127" s="4">
        <f t="shared" si="335"/>
        <v>4.322598105548038</v>
      </c>
      <c r="BH127" s="4">
        <f t="shared" si="335"/>
        <v>4.1297996121525538</v>
      </c>
      <c r="BI127" s="4">
        <f t="shared" si="335"/>
        <v>3.9534653465346543</v>
      </c>
      <c r="BJ127" s="4">
        <f t="shared" si="335"/>
        <v>3.7915727002967365</v>
      </c>
      <c r="BK127" s="4">
        <f t="shared" si="335"/>
        <v>3.6424173318129998</v>
      </c>
      <c r="BL127" s="4">
        <f t="shared" si="335"/>
        <v>3.5045529347229847</v>
      </c>
      <c r="BM127" s="134">
        <f>BM101*$AN$127</f>
        <v>3.3767441860465119</v>
      </c>
      <c r="BN127" s="134">
        <f>BN101*$AN$127</f>
        <v>3.2579296277409493</v>
      </c>
      <c r="BO127" s="134">
        <f>BO101*$AN$127</f>
        <v>3.1471921182266014</v>
      </c>
      <c r="BP127" s="134">
        <f>BP101*$AN$127</f>
        <v>3.0437351119580764</v>
      </c>
      <c r="BQ127" s="134">
        <f>BQ101*$AN$127</f>
        <v>2.9468634686346862</v>
      </c>
      <c r="BR127" s="28" t="s">
        <v>29</v>
      </c>
      <c r="BW127" s="28" t="s">
        <v>29</v>
      </c>
      <c r="BX127" s="14">
        <v>1.1000000000000001</v>
      </c>
      <c r="BY127" s="190">
        <f t="shared" ref="BY127:CF127" si="336">BY101*$BX$127</f>
        <v>27.06</v>
      </c>
      <c r="BZ127" s="190">
        <f t="shared" si="336"/>
        <v>20.118959107806688</v>
      </c>
      <c r="CA127" s="190">
        <f t="shared" si="336"/>
        <v>16.011834319526628</v>
      </c>
      <c r="CB127" s="190">
        <f t="shared" si="336"/>
        <v>13.297297297297298</v>
      </c>
      <c r="CC127" s="190">
        <f t="shared" si="336"/>
        <v>11.369747899159664</v>
      </c>
      <c r="CD127" s="190">
        <f t="shared" si="336"/>
        <v>9.9302752293577985</v>
      </c>
      <c r="CE127" s="190">
        <f t="shared" si="336"/>
        <v>8.8143322475570045</v>
      </c>
      <c r="CF127" s="190">
        <f t="shared" si="336"/>
        <v>7.9238653001464137</v>
      </c>
      <c r="CG127" s="4">
        <f>CG101*$BX$127</f>
        <v>7.1968085106382977</v>
      </c>
      <c r="CH127" s="4">
        <f t="shared" ref="CH127:CV127" si="337">CH101*$BX$127</f>
        <v>6.0808988764044942</v>
      </c>
      <c r="CI127" s="4">
        <f t="shared" si="337"/>
        <v>5.4391959798994982</v>
      </c>
      <c r="CJ127" s="4">
        <f t="shared" si="337"/>
        <v>5.2569208353569703</v>
      </c>
      <c r="CK127" s="4">
        <f t="shared" si="337"/>
        <v>5.086466165413535</v>
      </c>
      <c r="CL127" s="4">
        <f t="shared" si="337"/>
        <v>4.7766990291262141</v>
      </c>
      <c r="CM127" s="4">
        <f t="shared" si="337"/>
        <v>4.5024958402662234</v>
      </c>
      <c r="CN127" s="4">
        <f t="shared" si="337"/>
        <v>4.2580645161290329</v>
      </c>
      <c r="CO127" s="4">
        <f t="shared" si="337"/>
        <v>4.0388059701492542</v>
      </c>
      <c r="CP127" s="4">
        <f t="shared" si="337"/>
        <v>3.8410220014194465</v>
      </c>
      <c r="CQ127" s="4">
        <f t="shared" si="337"/>
        <v>3.6617050067658998</v>
      </c>
      <c r="CR127" s="4">
        <f t="shared" si="337"/>
        <v>3.4983839689722043</v>
      </c>
      <c r="CS127" s="4">
        <f t="shared" si="337"/>
        <v>3.3490099009900995</v>
      </c>
      <c r="CT127" s="4">
        <f t="shared" si="337"/>
        <v>3.2118694362017806</v>
      </c>
      <c r="CU127" s="4">
        <f t="shared" si="337"/>
        <v>3.0855188141391117</v>
      </c>
      <c r="CV127" s="4">
        <f t="shared" si="337"/>
        <v>2.9687328579264949</v>
      </c>
      <c r="CW127" s="134">
        <f>CW101*$BX$127</f>
        <v>2.86046511627907</v>
      </c>
      <c r="CX127" s="134">
        <f>CX101*$BX$127</f>
        <v>2.7598164201937792</v>
      </c>
      <c r="CY127" s="134">
        <f>CY101*$BX$127</f>
        <v>2.666009852216749</v>
      </c>
      <c r="CZ127" s="134">
        <f>CZ101*$BX$127</f>
        <v>2.5783706526917585</v>
      </c>
      <c r="DA127" s="134">
        <f>DA101*$BX$127</f>
        <v>2.4963099630996308</v>
      </c>
      <c r="DB127" s="28" t="s">
        <v>29</v>
      </c>
    </row>
    <row r="128" spans="3:106" x14ac:dyDescent="0.2">
      <c r="M128" s="32"/>
      <c r="N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W128" s="32"/>
      <c r="AX128" s="32"/>
      <c r="AY128" s="32"/>
      <c r="AZ128" s="32"/>
      <c r="BA128" s="32"/>
      <c r="BB128" s="32"/>
      <c r="BC128" s="32"/>
      <c r="BD128" s="32"/>
      <c r="BE128" s="32"/>
      <c r="BF128" s="32"/>
      <c r="BG128" s="32"/>
      <c r="BH128" s="32"/>
      <c r="BI128" s="32"/>
      <c r="BJ128" s="32"/>
      <c r="BK128" s="32"/>
      <c r="BL128" s="32"/>
      <c r="BM128" s="32"/>
      <c r="BN128" s="32"/>
      <c r="BO128" s="32"/>
      <c r="BP128" s="32"/>
      <c r="BQ128" s="32"/>
      <c r="BR128" s="32"/>
      <c r="CG128" s="32"/>
      <c r="CH128" s="32"/>
      <c r="CI128" s="32"/>
      <c r="CJ128" s="32"/>
      <c r="CK128" s="32"/>
      <c r="CL128" s="32"/>
      <c r="CM128" s="32"/>
      <c r="CN128" s="32"/>
      <c r="CO128" s="32"/>
      <c r="CP128" s="32"/>
      <c r="CQ128" s="32"/>
      <c r="CR128" s="32"/>
      <c r="CS128" s="32"/>
      <c r="CT128" s="32"/>
      <c r="CU128" s="32"/>
      <c r="CV128" s="32"/>
      <c r="CW128" s="32"/>
      <c r="CX128" s="32"/>
      <c r="CY128" s="32"/>
      <c r="CZ128" s="32"/>
      <c r="DA128" s="32"/>
      <c r="DB128" s="32"/>
    </row>
    <row r="129" spans="3:106" x14ac:dyDescent="0.2">
      <c r="C129" s="299" t="s">
        <v>58</v>
      </c>
      <c r="D129" s="299"/>
      <c r="E129" s="189">
        <v>0</v>
      </c>
      <c r="F129" s="189">
        <v>0.25</v>
      </c>
      <c r="G129" s="189">
        <v>0.5</v>
      </c>
      <c r="H129" s="189">
        <v>0.75</v>
      </c>
      <c r="I129" s="189">
        <v>1</v>
      </c>
      <c r="J129" s="189">
        <v>1.25</v>
      </c>
      <c r="K129" s="189">
        <v>1.5</v>
      </c>
      <c r="L129" s="189">
        <v>1.75</v>
      </c>
      <c r="M129" s="30">
        <v>2</v>
      </c>
      <c r="N129" s="30">
        <v>2.5</v>
      </c>
      <c r="O129" s="30">
        <v>3</v>
      </c>
      <c r="P129" s="30">
        <v>3.5</v>
      </c>
      <c r="Q129" s="30">
        <v>4</v>
      </c>
      <c r="R129" s="30">
        <v>5</v>
      </c>
      <c r="S129" s="30">
        <v>6</v>
      </c>
      <c r="T129" s="30">
        <v>7</v>
      </c>
      <c r="U129" s="30">
        <v>8</v>
      </c>
      <c r="V129" s="30">
        <v>9</v>
      </c>
      <c r="W129" s="30">
        <v>10</v>
      </c>
      <c r="X129" s="30">
        <v>11</v>
      </c>
      <c r="Y129" s="30">
        <v>12</v>
      </c>
      <c r="Z129" s="30">
        <v>13</v>
      </c>
      <c r="AA129" s="30">
        <v>14</v>
      </c>
      <c r="AB129" s="30">
        <v>15</v>
      </c>
      <c r="AC129" s="132">
        <v>16</v>
      </c>
      <c r="AD129" s="132">
        <v>17</v>
      </c>
      <c r="AE129" s="132">
        <v>18</v>
      </c>
      <c r="AF129" s="132">
        <v>19</v>
      </c>
      <c r="AG129" s="132">
        <v>20</v>
      </c>
      <c r="AH129" s="32"/>
      <c r="AI129" s="32"/>
      <c r="AJ129" s="32"/>
      <c r="AK129" s="32"/>
      <c r="AM129" s="299" t="s">
        <v>58</v>
      </c>
      <c r="AN129" s="299"/>
      <c r="AO129" s="189">
        <v>0</v>
      </c>
      <c r="AP129" s="189">
        <v>0.25</v>
      </c>
      <c r="AQ129" s="189">
        <v>0.5</v>
      </c>
      <c r="AR129" s="189">
        <v>0.75</v>
      </c>
      <c r="AS129" s="189">
        <v>1</v>
      </c>
      <c r="AT129" s="189">
        <v>1.25</v>
      </c>
      <c r="AU129" s="189">
        <v>1.5</v>
      </c>
      <c r="AV129" s="189">
        <v>1.75</v>
      </c>
      <c r="AW129" s="30">
        <v>2</v>
      </c>
      <c r="AX129" s="30">
        <v>2.5</v>
      </c>
      <c r="AY129" s="30">
        <v>3</v>
      </c>
      <c r="AZ129" s="30">
        <v>3.5</v>
      </c>
      <c r="BA129" s="30">
        <v>4</v>
      </c>
      <c r="BB129" s="30">
        <v>5</v>
      </c>
      <c r="BC129" s="30">
        <v>6</v>
      </c>
      <c r="BD129" s="30">
        <v>7</v>
      </c>
      <c r="BE129" s="30">
        <v>8</v>
      </c>
      <c r="BF129" s="30">
        <v>9</v>
      </c>
      <c r="BG129" s="30">
        <v>10</v>
      </c>
      <c r="BH129" s="30">
        <v>11</v>
      </c>
      <c r="BI129" s="30">
        <v>12</v>
      </c>
      <c r="BJ129" s="30">
        <v>13</v>
      </c>
      <c r="BK129" s="30">
        <v>14</v>
      </c>
      <c r="BL129" s="30">
        <v>15</v>
      </c>
      <c r="BM129" s="132">
        <v>16</v>
      </c>
      <c r="BN129" s="132">
        <v>17</v>
      </c>
      <c r="BO129" s="132">
        <v>18</v>
      </c>
      <c r="BP129" s="132">
        <v>19</v>
      </c>
      <c r="BQ129" s="132">
        <v>20</v>
      </c>
      <c r="BR129" s="32"/>
      <c r="BW129" s="299" t="s">
        <v>58</v>
      </c>
      <c r="BX129" s="299"/>
      <c r="BY129" s="189">
        <v>0</v>
      </c>
      <c r="BZ129" s="189">
        <v>0.25</v>
      </c>
      <c r="CA129" s="189">
        <v>0.5</v>
      </c>
      <c r="CB129" s="189">
        <v>0.75</v>
      </c>
      <c r="CC129" s="189">
        <v>1</v>
      </c>
      <c r="CD129" s="189">
        <v>1.25</v>
      </c>
      <c r="CE129" s="189">
        <v>1.5</v>
      </c>
      <c r="CF129" s="189">
        <v>1.75</v>
      </c>
      <c r="CG129" s="30">
        <v>2</v>
      </c>
      <c r="CH129" s="30">
        <v>2.5</v>
      </c>
      <c r="CI129" s="30">
        <v>3</v>
      </c>
      <c r="CJ129" s="30">
        <v>3.5</v>
      </c>
      <c r="CK129" s="30">
        <v>4</v>
      </c>
      <c r="CL129" s="30">
        <v>5</v>
      </c>
      <c r="CM129" s="30">
        <v>6</v>
      </c>
      <c r="CN129" s="30">
        <v>7</v>
      </c>
      <c r="CO129" s="30">
        <v>8</v>
      </c>
      <c r="CP129" s="30">
        <v>9</v>
      </c>
      <c r="CQ129" s="30">
        <v>10</v>
      </c>
      <c r="CR129" s="30">
        <v>11</v>
      </c>
      <c r="CS129" s="30">
        <v>12</v>
      </c>
      <c r="CT129" s="30">
        <v>13</v>
      </c>
      <c r="CU129" s="30">
        <v>14</v>
      </c>
      <c r="CV129" s="30">
        <v>15</v>
      </c>
      <c r="CW129" s="132">
        <v>16</v>
      </c>
      <c r="CX129" s="132">
        <v>17</v>
      </c>
      <c r="CY129" s="132">
        <v>18</v>
      </c>
      <c r="CZ129" s="132">
        <v>19</v>
      </c>
      <c r="DA129" s="132">
        <v>20</v>
      </c>
      <c r="DB129" s="32"/>
    </row>
    <row r="130" spans="3:106" x14ac:dyDescent="0.2">
      <c r="C130" s="299" t="s">
        <v>96</v>
      </c>
      <c r="D130" s="299"/>
      <c r="E130" s="32">
        <f t="shared" ref="E130:L130" si="338">MAX(E108:E127)</f>
        <v>100.08</v>
      </c>
      <c r="F130" s="32">
        <f t="shared" si="338"/>
        <v>74.408921933085495</v>
      </c>
      <c r="G130" s="32">
        <f t="shared" si="338"/>
        <v>59.218934911242606</v>
      </c>
      <c r="H130" s="32">
        <f t="shared" si="338"/>
        <v>49.179361179361173</v>
      </c>
      <c r="I130" s="32">
        <f t="shared" si="338"/>
        <v>42.05042016806722</v>
      </c>
      <c r="J130" s="32">
        <f t="shared" si="338"/>
        <v>36.726605504587148</v>
      </c>
      <c r="K130" s="32">
        <f t="shared" si="338"/>
        <v>32.599348534201958</v>
      </c>
      <c r="L130" s="32">
        <f t="shared" si="338"/>
        <v>29.306002928257687</v>
      </c>
      <c r="M130" s="32">
        <f t="shared" ref="M130:AB130" si="339">MAX(M108:M127)</f>
        <v>26.617021276595747</v>
      </c>
      <c r="N130" s="32">
        <f t="shared" si="339"/>
        <v>22.489887640449439</v>
      </c>
      <c r="O130" s="32">
        <f t="shared" si="339"/>
        <v>19.470817120622566</v>
      </c>
      <c r="P130" s="32">
        <f t="shared" si="339"/>
        <v>17.166380789022302</v>
      </c>
      <c r="Q130" s="32">
        <f t="shared" si="339"/>
        <v>15.349693251533743</v>
      </c>
      <c r="R130" s="32">
        <f t="shared" si="339"/>
        <v>12.668354430379747</v>
      </c>
      <c r="S130" s="32">
        <f t="shared" si="339"/>
        <v>10.78448275862069</v>
      </c>
      <c r="T130" s="32">
        <f t="shared" si="339"/>
        <v>9.3883677298311436</v>
      </c>
      <c r="U130" s="32">
        <f t="shared" si="339"/>
        <v>8.3122923588039868</v>
      </c>
      <c r="V130" s="32">
        <f t="shared" si="339"/>
        <v>7.5191585274229897</v>
      </c>
      <c r="W130" s="32">
        <f t="shared" si="339"/>
        <v>7.1485714285714277</v>
      </c>
      <c r="X130" s="32">
        <f t="shared" si="339"/>
        <v>6.8127978216473783</v>
      </c>
      <c r="Y130" s="32">
        <f t="shared" si="339"/>
        <v>6.5071521456436932</v>
      </c>
      <c r="Z130" s="32">
        <f t="shared" si="339"/>
        <v>6.2277535780958306</v>
      </c>
      <c r="AA130" s="32">
        <f t="shared" si="339"/>
        <v>5.971360381861575</v>
      </c>
      <c r="AB130" s="32">
        <f t="shared" si="339"/>
        <v>5.735243553008595</v>
      </c>
      <c r="AC130" s="32">
        <f>MAX(AC108:AC127)</f>
        <v>5.5170893054024264</v>
      </c>
      <c r="AD130" s="32">
        <f>MAX(AD108:AD127)</f>
        <v>5.3149229952203934</v>
      </c>
      <c r="AE130" s="32">
        <f>MAX(AE108:AE127)</f>
        <v>5.1270491803278686</v>
      </c>
      <c r="AF130" s="32">
        <f>MAX(AF108:AF127)</f>
        <v>4.9520039584364177</v>
      </c>
      <c r="AG130" s="32">
        <f>MAX(AG108:AG127)</f>
        <v>4.7885167464114842</v>
      </c>
      <c r="AH130" s="32"/>
      <c r="AI130" s="32"/>
      <c r="AJ130" s="32"/>
      <c r="AK130" s="32"/>
      <c r="AM130" s="299" t="s">
        <v>96</v>
      </c>
      <c r="AN130" s="299"/>
      <c r="AO130" s="32">
        <f t="shared" ref="AO130:AV130" si="340">MAX(AO108:AO127)</f>
        <v>100.08</v>
      </c>
      <c r="AP130" s="32">
        <f t="shared" si="340"/>
        <v>74.408921933085495</v>
      </c>
      <c r="AQ130" s="32">
        <f t="shared" si="340"/>
        <v>59.218934911242606</v>
      </c>
      <c r="AR130" s="32">
        <f t="shared" si="340"/>
        <v>49.179361179361173</v>
      </c>
      <c r="AS130" s="32">
        <f t="shared" si="340"/>
        <v>42.05042016806722</v>
      </c>
      <c r="AT130" s="32">
        <f t="shared" si="340"/>
        <v>36.726605504587148</v>
      </c>
      <c r="AU130" s="32">
        <f t="shared" si="340"/>
        <v>32.599348534201958</v>
      </c>
      <c r="AV130" s="32">
        <f t="shared" si="340"/>
        <v>29.306002928257687</v>
      </c>
      <c r="AW130" s="32">
        <f t="shared" ref="AW130:BL130" si="341">MAX(AW108:AW127)</f>
        <v>26.617021276595747</v>
      </c>
      <c r="AX130" s="32">
        <f t="shared" si="341"/>
        <v>22.489887640449439</v>
      </c>
      <c r="AY130" s="32">
        <f t="shared" si="341"/>
        <v>19.470817120622566</v>
      </c>
      <c r="AZ130" s="32">
        <f t="shared" si="341"/>
        <v>17.166380789022302</v>
      </c>
      <c r="BA130" s="32">
        <f t="shared" si="341"/>
        <v>15.349693251533743</v>
      </c>
      <c r="BB130" s="32">
        <f t="shared" si="341"/>
        <v>12.668354430379747</v>
      </c>
      <c r="BC130" s="32">
        <f t="shared" si="341"/>
        <v>10.78448275862069</v>
      </c>
      <c r="BD130" s="32">
        <f t="shared" si="341"/>
        <v>9.3883677298311436</v>
      </c>
      <c r="BE130" s="32">
        <f t="shared" si="341"/>
        <v>8.3122923588039868</v>
      </c>
      <c r="BF130" s="32">
        <f t="shared" si="341"/>
        <v>7.4575260804768995</v>
      </c>
      <c r="BG130" s="32">
        <f t="shared" si="341"/>
        <v>6.7748571428571429</v>
      </c>
      <c r="BH130" s="32">
        <f t="shared" si="341"/>
        <v>6.4566371681415919</v>
      </c>
      <c r="BI130" s="32">
        <f t="shared" si="341"/>
        <v>6.1669700910273084</v>
      </c>
      <c r="BJ130" s="32">
        <f t="shared" si="341"/>
        <v>5.9021779713752336</v>
      </c>
      <c r="BK130" s="32">
        <f t="shared" si="341"/>
        <v>5.6591885441527454</v>
      </c>
      <c r="BL130" s="32">
        <f t="shared" si="341"/>
        <v>5.4354154727793693</v>
      </c>
      <c r="BM130" s="32">
        <f>MAX(BM108:BM127)</f>
        <v>5.2286659316427793</v>
      </c>
      <c r="BN130" s="32">
        <f>MAX(BN108:BN127)</f>
        <v>5.0370685077004795</v>
      </c>
      <c r="BO130" s="32">
        <f>MAX(BO108:BO127)</f>
        <v>4.8590163934426229</v>
      </c>
      <c r="BP130" s="32">
        <f>MAX(BP108:BP127)</f>
        <v>4.6931222167243947</v>
      </c>
      <c r="BQ130" s="32">
        <f>MAX(BQ108:BQ127)</f>
        <v>4.538181818181819</v>
      </c>
      <c r="BR130" s="32"/>
      <c r="BW130" s="299" t="s">
        <v>96</v>
      </c>
      <c r="BX130" s="299"/>
      <c r="BY130" s="32">
        <f t="shared" ref="BY130:CF130" si="342">MAX(BY108:BY127)</f>
        <v>100.08</v>
      </c>
      <c r="BZ130" s="32">
        <f t="shared" si="342"/>
        <v>74.408921933085495</v>
      </c>
      <c r="CA130" s="32">
        <f t="shared" si="342"/>
        <v>59.218934911242606</v>
      </c>
      <c r="CB130" s="32">
        <f t="shared" si="342"/>
        <v>49.179361179361173</v>
      </c>
      <c r="CC130" s="32">
        <f t="shared" si="342"/>
        <v>42.05042016806722</v>
      </c>
      <c r="CD130" s="32">
        <f t="shared" si="342"/>
        <v>36.726605504587148</v>
      </c>
      <c r="CE130" s="32">
        <f t="shared" si="342"/>
        <v>32.599348534201958</v>
      </c>
      <c r="CF130" s="32">
        <f t="shared" si="342"/>
        <v>29.306002928257687</v>
      </c>
      <c r="CG130" s="32">
        <f t="shared" ref="CG130:CV130" si="343">MAX(CG108:CG127)</f>
        <v>26.617021276595747</v>
      </c>
      <c r="CH130" s="32">
        <f t="shared" si="343"/>
        <v>22.489887640449439</v>
      </c>
      <c r="CI130" s="32">
        <f t="shared" si="343"/>
        <v>19.470817120622566</v>
      </c>
      <c r="CJ130" s="32">
        <f t="shared" si="343"/>
        <v>17.166380789022302</v>
      </c>
      <c r="CK130" s="32">
        <f t="shared" si="343"/>
        <v>15.349693251533743</v>
      </c>
      <c r="CL130" s="32">
        <f t="shared" si="343"/>
        <v>12.668354430379747</v>
      </c>
      <c r="CM130" s="32">
        <f t="shared" si="343"/>
        <v>10.78448275862069</v>
      </c>
      <c r="CN130" s="32">
        <f t="shared" si="343"/>
        <v>9.3883677298311436</v>
      </c>
      <c r="CO130" s="32">
        <f t="shared" si="343"/>
        <v>8.3122923588039868</v>
      </c>
      <c r="CP130" s="32">
        <f t="shared" si="343"/>
        <v>7.4575260804768995</v>
      </c>
      <c r="CQ130" s="32">
        <f t="shared" si="343"/>
        <v>6.7621621621621619</v>
      </c>
      <c r="CR130" s="32">
        <f t="shared" si="343"/>
        <v>6.1854140914709523</v>
      </c>
      <c r="CS130" s="32">
        <f t="shared" si="343"/>
        <v>5.8361508452535755</v>
      </c>
      <c r="CT130" s="32">
        <f t="shared" si="343"/>
        <v>5.5855631611698815</v>
      </c>
      <c r="CU130" s="32">
        <f t="shared" si="343"/>
        <v>5.3556085918854412</v>
      </c>
      <c r="CV130" s="32">
        <f t="shared" si="343"/>
        <v>5.1438395415472771</v>
      </c>
      <c r="CW130" s="32">
        <f>MAX(CW108:CW127)</f>
        <v>4.9481808158765164</v>
      </c>
      <c r="CX130" s="32">
        <f>MAX(CX108:CX127)</f>
        <v>4.7668613913967075</v>
      </c>
      <c r="CY130" s="32">
        <f>MAX(CY108:CY127)</f>
        <v>4.5983606557377046</v>
      </c>
      <c r="CZ130" s="32">
        <f>MAX(CZ108:CZ127)</f>
        <v>4.4413656605640774</v>
      </c>
      <c r="DA130" s="32">
        <f>MAX(DA108:DA127)</f>
        <v>4.2947368421052632</v>
      </c>
      <c r="DB130" s="32"/>
    </row>
    <row r="131" spans="3:106" x14ac:dyDescent="0.2">
      <c r="C131" s="311" t="s">
        <v>95</v>
      </c>
      <c r="D131" s="311"/>
      <c r="E131" s="195" t="str">
        <f>VLOOKUP(E130,E$108:$AH127,E132,FALSE)</f>
        <v>Truck 1</v>
      </c>
      <c r="F131" s="195" t="str">
        <f>VLOOKUP(F130,F$108:$AH127,F132,FALSE)</f>
        <v>Truck 1</v>
      </c>
      <c r="G131" s="195" t="str">
        <f>VLOOKUP(G130,G$108:$AH127,G132,FALSE)</f>
        <v>Truck 1</v>
      </c>
      <c r="H131" s="195" t="str">
        <f>VLOOKUP(H130,H$108:$AH127,H132,FALSE)</f>
        <v>Truck 1</v>
      </c>
      <c r="I131" s="195" t="str">
        <f>VLOOKUP(I130,I$108:$AH127,I132,FALSE)</f>
        <v>Truck 1</v>
      </c>
      <c r="J131" s="195" t="str">
        <f>VLOOKUP(J130,J$108:$AH127,J132,FALSE)</f>
        <v>Truck 1</v>
      </c>
      <c r="K131" s="195" t="str">
        <f>VLOOKUP(K130,K$108:$AH127,K132,FALSE)</f>
        <v>Truck 1</v>
      </c>
      <c r="L131" s="195" t="str">
        <f>VLOOKUP(L130,L$108:$AH127,L132,FALSE)</f>
        <v>Truck 1</v>
      </c>
      <c r="M131" s="49" t="str">
        <f>VLOOKUP(M130,M$108:$AH127,M132,FALSE)</f>
        <v>Truck 1</v>
      </c>
      <c r="N131" s="49" t="str">
        <f>VLOOKUP(N130,N$108:$AH127,N132,FALSE)</f>
        <v>Truck 1</v>
      </c>
      <c r="O131" s="49" t="str">
        <f>VLOOKUP(O130,O$108:$AH127,O132,FALSE)</f>
        <v>Truck 1</v>
      </c>
      <c r="P131" s="49" t="str">
        <f>VLOOKUP(P130,P$108:$AH127,P132,FALSE)</f>
        <v>Truck 1</v>
      </c>
      <c r="Q131" s="49" t="str">
        <f>VLOOKUP(Q130,Q$108:$AH127,Q132,FALSE)</f>
        <v>Truck 1</v>
      </c>
      <c r="R131" s="49" t="str">
        <f>VLOOKUP(R130,R$108:$AH127,R132,FALSE)</f>
        <v>Truck 1</v>
      </c>
      <c r="S131" s="49" t="str">
        <f>VLOOKUP(S130,S$108:$AH127,S132,FALSE)</f>
        <v>Truck 1</v>
      </c>
      <c r="T131" s="49" t="str">
        <f>VLOOKUP(T130,T$108:$AH127,T132,FALSE)</f>
        <v>Truck 1</v>
      </c>
      <c r="U131" s="49" t="str">
        <f>VLOOKUP(U130,U$108:$AH127,U132,FALSE)</f>
        <v>Truck 1</v>
      </c>
      <c r="V131" s="49" t="str">
        <f>VLOOKUP(V130,V$108:$AH127,V132,FALSE)</f>
        <v>Truck 5</v>
      </c>
      <c r="W131" s="49" t="str">
        <f>VLOOKUP(W130,W$108:$AH127,W132,FALSE)</f>
        <v>Truck 5</v>
      </c>
      <c r="X131" s="49" t="str">
        <f>VLOOKUP(X130,X$108:$AH127,X132,FALSE)</f>
        <v>Truck 5</v>
      </c>
      <c r="Y131" s="49" t="str">
        <f>VLOOKUP(Y130,Y$108:$AH127,Y132,FALSE)</f>
        <v>Truck 5</v>
      </c>
      <c r="Z131" s="49" t="str">
        <f>VLOOKUP(Z130,Z$108:$AH127,Z132,FALSE)</f>
        <v>Truck 5</v>
      </c>
      <c r="AA131" s="49" t="str">
        <f>VLOOKUP(AA130,AA$108:$AH127,AA132,FALSE)</f>
        <v>Truck 5</v>
      </c>
      <c r="AB131" s="49" t="str">
        <f>VLOOKUP(AB130,AB$108:$AH127,AB132,FALSE)</f>
        <v>Truck 5</v>
      </c>
      <c r="AC131" s="141" t="str">
        <f>VLOOKUP(AC130,AC$108:$AH127,AC132,FALSE)</f>
        <v>Truck 5</v>
      </c>
      <c r="AD131" s="141" t="str">
        <f>VLOOKUP(AD130,AD$108:$AH127,AD132,FALSE)</f>
        <v>Truck 5</v>
      </c>
      <c r="AE131" s="141" t="str">
        <f>VLOOKUP(AE130,AE$108:$AH127,AE132,FALSE)</f>
        <v>Truck 5</v>
      </c>
      <c r="AF131" s="141" t="str">
        <f>VLOOKUP(AF130,AF$108:$AH127,AF132,FALSE)</f>
        <v>Truck 5</v>
      </c>
      <c r="AG131" s="141" t="str">
        <f>VLOOKUP(AG130,AG$108:$AH127,AG132,FALSE)</f>
        <v>Truck 5</v>
      </c>
      <c r="AM131" s="311" t="s">
        <v>95</v>
      </c>
      <c r="AN131" s="311"/>
      <c r="AO131" s="195" t="str">
        <f>VLOOKUP(AO130,AO108:$BR$127,AO132,FALSE)</f>
        <v>Truck 1</v>
      </c>
      <c r="AP131" s="195" t="str">
        <f>VLOOKUP(AP130,AP108:$BR$127,AP132,FALSE)</f>
        <v>Truck 1</v>
      </c>
      <c r="AQ131" s="195" t="str">
        <f>VLOOKUP(AQ130,AQ108:$BR$127,AQ132,FALSE)</f>
        <v>Truck 1</v>
      </c>
      <c r="AR131" s="195" t="str">
        <f>VLOOKUP(AR130,AR108:$BR$127,AR132,FALSE)</f>
        <v>Truck 1</v>
      </c>
      <c r="AS131" s="195" t="str">
        <f>VLOOKUP(AS130,AS108:$BR$127,AS132,FALSE)</f>
        <v>Truck 1</v>
      </c>
      <c r="AT131" s="195" t="str">
        <f>VLOOKUP(AT130,AT108:$BR$127,AT132,FALSE)</f>
        <v>Truck 1</v>
      </c>
      <c r="AU131" s="195" t="str">
        <f>VLOOKUP(AU130,AU108:$BR$127,AU132,FALSE)</f>
        <v>Truck 1</v>
      </c>
      <c r="AV131" s="195" t="str">
        <f>VLOOKUP(AV130,AV108:$BR$127,AV132,FALSE)</f>
        <v>Truck 1</v>
      </c>
      <c r="AW131" s="49" t="str">
        <f>VLOOKUP(AW130,AW108:$BR$127,AW132,FALSE)</f>
        <v>Truck 1</v>
      </c>
      <c r="AX131" s="49" t="str">
        <f>VLOOKUP(AX130,AX108:$BR$127,AX132,FALSE)</f>
        <v>Truck 1</v>
      </c>
      <c r="AY131" s="49" t="str">
        <f>VLOOKUP(AY130,AY108:$BR$127,AY132,FALSE)</f>
        <v>Truck 1</v>
      </c>
      <c r="AZ131" s="49" t="str">
        <f>VLOOKUP(AZ130,AZ108:$BR$127,AZ132,FALSE)</f>
        <v>Truck 1</v>
      </c>
      <c r="BA131" s="49" t="str">
        <f>VLOOKUP(BA130,BA108:$BR$127,BA132,FALSE)</f>
        <v>Truck 1</v>
      </c>
      <c r="BB131" s="49" t="str">
        <f>VLOOKUP(BB130,BB108:$BR$127,BB132,FALSE)</f>
        <v>Truck 1</v>
      </c>
      <c r="BC131" s="49" t="str">
        <f>VLOOKUP(BC130,BC108:$BR$127,BC132,FALSE)</f>
        <v>Truck 1</v>
      </c>
      <c r="BD131" s="49" t="str">
        <f>VLOOKUP(BD130,BD108:$BR$127,BD132,FALSE)</f>
        <v>Truck 1</v>
      </c>
      <c r="BE131" s="49" t="str">
        <f>VLOOKUP(BE130,BE108:$BR$127,BE132,FALSE)</f>
        <v>Truck 1</v>
      </c>
      <c r="BF131" s="49" t="str">
        <f>VLOOKUP(BF130,BF108:$BR$127,BF132,FALSE)</f>
        <v>Truck 1</v>
      </c>
      <c r="BG131" s="49" t="str">
        <f>VLOOKUP(BG130,BG108:$BR$127,BG132,FALSE)</f>
        <v>Truck 5</v>
      </c>
      <c r="BH131" s="49" t="str">
        <f>VLOOKUP(BH130,BH108:$BR$127,BH132,FALSE)</f>
        <v>Truck 5</v>
      </c>
      <c r="BI131" s="49" t="str">
        <f>VLOOKUP(BI130,BI108:$BR$127,BI132,FALSE)</f>
        <v>Truck 5</v>
      </c>
      <c r="BJ131" s="49" t="str">
        <f>VLOOKUP(BJ130,BJ108:$BR$127,BJ132,FALSE)</f>
        <v>Truck 5</v>
      </c>
      <c r="BK131" s="49" t="str">
        <f>VLOOKUP(BK130,BK108:$BR$127,BK132,FALSE)</f>
        <v>Truck 5</v>
      </c>
      <c r="BL131" s="49" t="str">
        <f>VLOOKUP(BL130,BL108:$BR$127,BL132,FALSE)</f>
        <v>Truck 5</v>
      </c>
      <c r="BM131" s="141" t="str">
        <f>VLOOKUP(BM130,BM108:$BR$127,BM132,FALSE)</f>
        <v>Truck 5</v>
      </c>
      <c r="BN131" s="141" t="str">
        <f>VLOOKUP(BN130,BN108:$BR$127,BN132,FALSE)</f>
        <v>Truck 5</v>
      </c>
      <c r="BO131" s="141" t="str">
        <f>VLOOKUP(BO130,BO108:$BR$127,BO132,FALSE)</f>
        <v>Truck 5</v>
      </c>
      <c r="BP131" s="141" t="str">
        <f>VLOOKUP(BP130,BP108:$BR$127,BP132,FALSE)</f>
        <v>Truck 5</v>
      </c>
      <c r="BQ131" s="141" t="str">
        <f>VLOOKUP(BQ130,BQ108:$BR$127,BQ132,FALSE)</f>
        <v>Truck 5</v>
      </c>
      <c r="BW131" s="311" t="s">
        <v>95</v>
      </c>
      <c r="BX131" s="311"/>
      <c r="BY131" s="195" t="str">
        <f>VLOOKUP(BY130,BY108:$DB$127,BY132,FALSE)</f>
        <v>Truck 1</v>
      </c>
      <c r="BZ131" s="195" t="str">
        <f>VLOOKUP(BZ130,BZ108:$DB$127,BZ132,FALSE)</f>
        <v>Truck 1</v>
      </c>
      <c r="CA131" s="195" t="str">
        <f>VLOOKUP(CA130,CA108:$DB$127,CA132,FALSE)</f>
        <v>Truck 1</v>
      </c>
      <c r="CB131" s="195" t="str">
        <f>VLOOKUP(CB130,CB108:$DB$127,CB132,FALSE)</f>
        <v>Truck 1</v>
      </c>
      <c r="CC131" s="195" t="str">
        <f>VLOOKUP(CC130,CC108:$DB$127,CC132,FALSE)</f>
        <v>Truck 1</v>
      </c>
      <c r="CD131" s="195" t="str">
        <f>VLOOKUP(CD130,CD108:$DB$127,CD132,FALSE)</f>
        <v>Truck 1</v>
      </c>
      <c r="CE131" s="195" t="str">
        <f>VLOOKUP(CE130,CE108:$DB$127,CE132,FALSE)</f>
        <v>Truck 1</v>
      </c>
      <c r="CF131" s="195" t="str">
        <f>VLOOKUP(CF130,CF108:$DB$127,CF132,FALSE)</f>
        <v>Truck 1</v>
      </c>
      <c r="CG131" s="49" t="str">
        <f>VLOOKUP(CG130,CG108:$DB$127,CG132,FALSE)</f>
        <v>Truck 1</v>
      </c>
      <c r="CH131" s="49" t="str">
        <f>VLOOKUP(CH130,CH108:$DB$127,CH132,FALSE)</f>
        <v>Truck 1</v>
      </c>
      <c r="CI131" s="49" t="str">
        <f>VLOOKUP(CI130,CI108:$DB$127,CI132,FALSE)</f>
        <v>Truck 1</v>
      </c>
      <c r="CJ131" s="49" t="str">
        <f>VLOOKUP(CJ130,CJ108:$DB$127,CJ132,FALSE)</f>
        <v>Truck 1</v>
      </c>
      <c r="CK131" s="49" t="str">
        <f>VLOOKUP(CK130,CK108:$DB$127,CK132,FALSE)</f>
        <v>Truck 1</v>
      </c>
      <c r="CL131" s="49" t="str">
        <f>VLOOKUP(CL130,CL108:$DB$127,CL132,FALSE)</f>
        <v>Truck 1</v>
      </c>
      <c r="CM131" s="49" t="str">
        <f>VLOOKUP(CM130,CM108:$DB$127,CM132,FALSE)</f>
        <v>Truck 1</v>
      </c>
      <c r="CN131" s="49" t="str">
        <f>VLOOKUP(CN130,CN108:$DB$127,CN132,FALSE)</f>
        <v>Truck 1</v>
      </c>
      <c r="CO131" s="49" t="str">
        <f>VLOOKUP(CO130,CO108:$DB$127,CO132,FALSE)</f>
        <v>Truck 1</v>
      </c>
      <c r="CP131" s="49" t="str">
        <f>VLOOKUP(CP130,CP108:$DB$127,CP132,FALSE)</f>
        <v>Truck 1</v>
      </c>
      <c r="CQ131" s="49" t="str">
        <f>VLOOKUP(CQ130,CQ108:$DB$127,CQ132,FALSE)</f>
        <v>Truck 1</v>
      </c>
      <c r="CR131" s="49" t="str">
        <f>VLOOKUP(CR130,CR108:$DB$127,CR132,FALSE)</f>
        <v>Truck 1</v>
      </c>
      <c r="CS131" s="49" t="str">
        <f>VLOOKUP(CS130,CS108:$DB$127,CS132,FALSE)</f>
        <v>Truck 5</v>
      </c>
      <c r="CT131" s="49" t="str">
        <f>VLOOKUP(CT130,CT108:$DB$127,CT132,FALSE)</f>
        <v>Truck 5</v>
      </c>
      <c r="CU131" s="49" t="str">
        <f>VLOOKUP(CU130,CU108:$DB$127,CU132,FALSE)</f>
        <v>Truck 5</v>
      </c>
      <c r="CV131" s="49" t="str">
        <f>VLOOKUP(CV130,CV108:$DB$127,CV132,FALSE)</f>
        <v>Truck 5</v>
      </c>
      <c r="CW131" s="141" t="str">
        <f>VLOOKUP(CW130,CW108:$DB$127,CW132,FALSE)</f>
        <v>Truck 5</v>
      </c>
      <c r="CX131" s="141" t="str">
        <f>VLOOKUP(CX130,CX108:$DB$127,CX132,FALSE)</f>
        <v>Truck 5</v>
      </c>
      <c r="CY131" s="141" t="str">
        <f>VLOOKUP(CY130,CY108:$DB$127,CY132,FALSE)</f>
        <v>Truck 5</v>
      </c>
      <c r="CZ131" s="141" t="str">
        <f>VLOOKUP(CZ130,CZ108:$DB$127,CZ132,FALSE)</f>
        <v>Truck 5</v>
      </c>
      <c r="DA131" s="141" t="str">
        <f>VLOOKUP(DA130,DA108:$DB$127,DA132,FALSE)</f>
        <v>Truck 5</v>
      </c>
    </row>
    <row r="132" spans="3:106" x14ac:dyDescent="0.2">
      <c r="E132" s="68">
        <f t="shared" ref="E132:L132" si="344">F132+1</f>
        <v>30</v>
      </c>
      <c r="F132" s="68">
        <f t="shared" si="344"/>
        <v>29</v>
      </c>
      <c r="G132" s="68">
        <f t="shared" si="344"/>
        <v>28</v>
      </c>
      <c r="H132" s="68">
        <f t="shared" si="344"/>
        <v>27</v>
      </c>
      <c r="I132" s="68">
        <f t="shared" si="344"/>
        <v>26</v>
      </c>
      <c r="J132" s="68">
        <f t="shared" si="344"/>
        <v>25</v>
      </c>
      <c r="K132" s="68">
        <f t="shared" si="344"/>
        <v>24</v>
      </c>
      <c r="L132" s="68">
        <f t="shared" si="344"/>
        <v>23</v>
      </c>
      <c r="M132" s="68">
        <f t="shared" ref="M132:AE132" si="345">N132+1</f>
        <v>22</v>
      </c>
      <c r="N132" s="68">
        <f t="shared" si="345"/>
        <v>21</v>
      </c>
      <c r="O132" s="68">
        <f t="shared" si="345"/>
        <v>20</v>
      </c>
      <c r="P132" s="68">
        <f t="shared" si="345"/>
        <v>19</v>
      </c>
      <c r="Q132" s="68">
        <f t="shared" si="345"/>
        <v>18</v>
      </c>
      <c r="R132" s="68">
        <f t="shared" si="345"/>
        <v>17</v>
      </c>
      <c r="S132" s="68">
        <f t="shared" si="345"/>
        <v>16</v>
      </c>
      <c r="T132" s="68">
        <f t="shared" si="345"/>
        <v>15</v>
      </c>
      <c r="U132" s="68">
        <f t="shared" si="345"/>
        <v>14</v>
      </c>
      <c r="V132" s="68">
        <f t="shared" si="345"/>
        <v>13</v>
      </c>
      <c r="W132" s="68">
        <f t="shared" si="345"/>
        <v>12</v>
      </c>
      <c r="X132" s="68">
        <f t="shared" si="345"/>
        <v>11</v>
      </c>
      <c r="Y132" s="68">
        <f t="shared" si="345"/>
        <v>10</v>
      </c>
      <c r="Z132" s="68">
        <f t="shared" si="345"/>
        <v>9</v>
      </c>
      <c r="AA132" s="68">
        <f t="shared" si="345"/>
        <v>8</v>
      </c>
      <c r="AB132" s="68">
        <f t="shared" si="345"/>
        <v>7</v>
      </c>
      <c r="AC132" s="68">
        <f t="shared" si="345"/>
        <v>6</v>
      </c>
      <c r="AD132" s="68">
        <f t="shared" si="345"/>
        <v>5</v>
      </c>
      <c r="AE132" s="68">
        <f t="shared" si="345"/>
        <v>4</v>
      </c>
      <c r="AF132" s="68">
        <f>AG132+1</f>
        <v>3</v>
      </c>
      <c r="AG132" s="68">
        <v>2</v>
      </c>
      <c r="AO132" s="68">
        <f t="shared" ref="AO132:AV132" si="346">E132</f>
        <v>30</v>
      </c>
      <c r="AP132" s="68">
        <f t="shared" si="346"/>
        <v>29</v>
      </c>
      <c r="AQ132" s="68">
        <f t="shared" si="346"/>
        <v>28</v>
      </c>
      <c r="AR132" s="68">
        <f t="shared" si="346"/>
        <v>27</v>
      </c>
      <c r="AS132" s="68">
        <f t="shared" si="346"/>
        <v>26</v>
      </c>
      <c r="AT132" s="68">
        <f t="shared" si="346"/>
        <v>25</v>
      </c>
      <c r="AU132" s="68">
        <f t="shared" si="346"/>
        <v>24</v>
      </c>
      <c r="AV132" s="68">
        <f t="shared" si="346"/>
        <v>23</v>
      </c>
      <c r="AW132" s="68">
        <f t="shared" ref="AW132:BQ132" si="347">M132</f>
        <v>22</v>
      </c>
      <c r="AX132" s="68">
        <f t="shared" si="347"/>
        <v>21</v>
      </c>
      <c r="AY132" s="68">
        <f t="shared" si="347"/>
        <v>20</v>
      </c>
      <c r="AZ132" s="68">
        <f t="shared" si="347"/>
        <v>19</v>
      </c>
      <c r="BA132" s="68">
        <f t="shared" si="347"/>
        <v>18</v>
      </c>
      <c r="BB132" s="68">
        <f t="shared" si="347"/>
        <v>17</v>
      </c>
      <c r="BC132" s="68">
        <f t="shared" si="347"/>
        <v>16</v>
      </c>
      <c r="BD132" s="68">
        <f t="shared" si="347"/>
        <v>15</v>
      </c>
      <c r="BE132" s="68">
        <f t="shared" si="347"/>
        <v>14</v>
      </c>
      <c r="BF132" s="68">
        <f t="shared" si="347"/>
        <v>13</v>
      </c>
      <c r="BG132" s="68">
        <f t="shared" si="347"/>
        <v>12</v>
      </c>
      <c r="BH132" s="68">
        <f t="shared" si="347"/>
        <v>11</v>
      </c>
      <c r="BI132" s="68">
        <f t="shared" si="347"/>
        <v>10</v>
      </c>
      <c r="BJ132" s="68">
        <f t="shared" si="347"/>
        <v>9</v>
      </c>
      <c r="BK132" s="68">
        <f t="shared" si="347"/>
        <v>8</v>
      </c>
      <c r="BL132" s="68">
        <f t="shared" si="347"/>
        <v>7</v>
      </c>
      <c r="BM132" s="68">
        <f t="shared" si="347"/>
        <v>6</v>
      </c>
      <c r="BN132" s="68">
        <f t="shared" si="347"/>
        <v>5</v>
      </c>
      <c r="BO132" s="68">
        <f t="shared" si="347"/>
        <v>4</v>
      </c>
      <c r="BP132" s="68">
        <f t="shared" si="347"/>
        <v>3</v>
      </c>
      <c r="BQ132" s="68">
        <f t="shared" si="347"/>
        <v>2</v>
      </c>
      <c r="BY132" s="68">
        <f t="shared" ref="BY132:CF132" si="348">AO132</f>
        <v>30</v>
      </c>
      <c r="BZ132" s="68">
        <f t="shared" si="348"/>
        <v>29</v>
      </c>
      <c r="CA132" s="68">
        <f t="shared" si="348"/>
        <v>28</v>
      </c>
      <c r="CB132" s="68">
        <f t="shared" si="348"/>
        <v>27</v>
      </c>
      <c r="CC132" s="68">
        <f t="shared" si="348"/>
        <v>26</v>
      </c>
      <c r="CD132" s="68">
        <f t="shared" si="348"/>
        <v>25</v>
      </c>
      <c r="CE132" s="68">
        <f t="shared" si="348"/>
        <v>24</v>
      </c>
      <c r="CF132" s="68">
        <f t="shared" si="348"/>
        <v>23</v>
      </c>
      <c r="CG132" s="68">
        <f t="shared" ref="CG132:DA132" si="349">AW132</f>
        <v>22</v>
      </c>
      <c r="CH132" s="68">
        <f t="shared" si="349"/>
        <v>21</v>
      </c>
      <c r="CI132" s="68">
        <f t="shared" si="349"/>
        <v>20</v>
      </c>
      <c r="CJ132" s="68">
        <f t="shared" si="349"/>
        <v>19</v>
      </c>
      <c r="CK132" s="68">
        <f t="shared" si="349"/>
        <v>18</v>
      </c>
      <c r="CL132" s="68">
        <f t="shared" si="349"/>
        <v>17</v>
      </c>
      <c r="CM132" s="68">
        <f t="shared" si="349"/>
        <v>16</v>
      </c>
      <c r="CN132" s="68">
        <f t="shared" si="349"/>
        <v>15</v>
      </c>
      <c r="CO132" s="68">
        <f t="shared" si="349"/>
        <v>14</v>
      </c>
      <c r="CP132" s="68">
        <f t="shared" si="349"/>
        <v>13</v>
      </c>
      <c r="CQ132" s="68">
        <f t="shared" si="349"/>
        <v>12</v>
      </c>
      <c r="CR132" s="68">
        <f t="shared" si="349"/>
        <v>11</v>
      </c>
      <c r="CS132" s="68">
        <f t="shared" si="349"/>
        <v>10</v>
      </c>
      <c r="CT132" s="68">
        <f t="shared" si="349"/>
        <v>9</v>
      </c>
      <c r="CU132" s="68">
        <f t="shared" si="349"/>
        <v>8</v>
      </c>
      <c r="CV132" s="68">
        <f t="shared" si="349"/>
        <v>7</v>
      </c>
      <c r="CW132" s="68">
        <f t="shared" si="349"/>
        <v>6</v>
      </c>
      <c r="CX132" s="68">
        <f t="shared" si="349"/>
        <v>5</v>
      </c>
      <c r="CY132" s="68">
        <f t="shared" si="349"/>
        <v>4</v>
      </c>
      <c r="CZ132" s="68">
        <f t="shared" si="349"/>
        <v>3</v>
      </c>
      <c r="DA132" s="68">
        <f t="shared" si="349"/>
        <v>2</v>
      </c>
    </row>
    <row r="133" spans="3:106" x14ac:dyDescent="0.2">
      <c r="AC133" s="28"/>
      <c r="AD133" s="28"/>
      <c r="AE133" s="28"/>
      <c r="AF133" s="28"/>
      <c r="AG133" s="28"/>
      <c r="AH133" s="28"/>
      <c r="AI133" s="28"/>
      <c r="AJ133" s="28"/>
    </row>
    <row r="134" spans="3:106" x14ac:dyDescent="0.2">
      <c r="C134" s="28"/>
      <c r="D134" s="339" t="s">
        <v>98</v>
      </c>
      <c r="E134" s="340"/>
      <c r="F134" s="340"/>
      <c r="G134" s="71"/>
      <c r="H134" s="71"/>
      <c r="I134" s="71"/>
      <c r="J134" s="71"/>
      <c r="K134" s="71"/>
      <c r="L134" s="71"/>
      <c r="M134" s="71"/>
      <c r="N134" s="71"/>
      <c r="O134" s="71"/>
      <c r="P134" s="71"/>
      <c r="Q134" s="71"/>
      <c r="R134" s="71"/>
      <c r="S134" s="71"/>
      <c r="T134" s="71"/>
      <c r="U134" s="132"/>
      <c r="V134" s="132"/>
      <c r="W134" s="132"/>
      <c r="X134" s="132"/>
      <c r="Y134" s="132"/>
      <c r="AC134" s="28"/>
      <c r="AD134" s="28"/>
      <c r="AE134" s="28"/>
      <c r="AF134" s="309" t="s">
        <v>98</v>
      </c>
      <c r="AG134" s="309"/>
      <c r="AH134" s="309"/>
      <c r="AI134" s="71"/>
      <c r="AJ134" s="71"/>
      <c r="AK134" s="71"/>
      <c r="AL134" s="71"/>
      <c r="AM134" s="71"/>
      <c r="AN134" s="71"/>
      <c r="AO134" s="189"/>
      <c r="AP134" s="189"/>
      <c r="AQ134" s="189"/>
      <c r="AR134" s="189"/>
      <c r="AS134" s="189"/>
      <c r="AT134" s="189"/>
      <c r="AU134" s="189"/>
      <c r="AV134" s="189"/>
      <c r="AW134" s="71"/>
      <c r="AX134" s="71"/>
      <c r="AY134" s="71"/>
      <c r="AZ134" s="71"/>
      <c r="BA134" s="71"/>
      <c r="BB134" s="71"/>
      <c r="BC134" s="71"/>
      <c r="BD134" s="71"/>
      <c r="BE134" s="132"/>
      <c r="BF134" s="132"/>
      <c r="BG134" s="132"/>
      <c r="BH134" s="132"/>
      <c r="BI134" s="132"/>
      <c r="BP134" s="309" t="s">
        <v>98</v>
      </c>
      <c r="BQ134" s="309"/>
      <c r="BR134" s="309"/>
      <c r="BS134" s="30"/>
      <c r="BT134" s="30"/>
      <c r="BU134" s="30"/>
      <c r="BV134" s="30"/>
      <c r="BW134" s="30"/>
      <c r="BX134" s="30"/>
      <c r="BY134" s="30"/>
      <c r="BZ134" s="30"/>
      <c r="CA134" s="30"/>
      <c r="CB134" s="30"/>
      <c r="CC134" s="30"/>
      <c r="CD134" s="30"/>
      <c r="CE134" s="30"/>
      <c r="CF134" s="30"/>
      <c r="CG134" s="132"/>
      <c r="CH134" s="132"/>
      <c r="CI134" s="132"/>
      <c r="CJ134" s="132"/>
      <c r="CK134" s="132"/>
    </row>
    <row r="135" spans="3:106" x14ac:dyDescent="0.2">
      <c r="C135" s="99"/>
      <c r="D135" s="12" t="s">
        <v>58</v>
      </c>
      <c r="E135" s="12">
        <v>0</v>
      </c>
      <c r="F135" s="12">
        <v>0.25</v>
      </c>
      <c r="G135" s="12">
        <v>0.5</v>
      </c>
      <c r="H135" s="12">
        <v>0.75</v>
      </c>
      <c r="I135" s="12">
        <v>1</v>
      </c>
      <c r="J135" s="12">
        <v>1.25</v>
      </c>
      <c r="K135" s="12">
        <v>1.5</v>
      </c>
      <c r="L135" s="12">
        <v>1.75</v>
      </c>
      <c r="M135" s="12">
        <f>M129</f>
        <v>2</v>
      </c>
      <c r="N135" s="12">
        <f t="shared" ref="N135:AB135" si="350">N129</f>
        <v>2.5</v>
      </c>
      <c r="O135" s="12">
        <f t="shared" si="350"/>
        <v>3</v>
      </c>
      <c r="P135" s="12">
        <f t="shared" si="350"/>
        <v>3.5</v>
      </c>
      <c r="Q135" s="12">
        <f t="shared" si="350"/>
        <v>4</v>
      </c>
      <c r="R135" s="12">
        <f t="shared" si="350"/>
        <v>5</v>
      </c>
      <c r="S135" s="12">
        <f t="shared" si="350"/>
        <v>6</v>
      </c>
      <c r="T135" s="12">
        <f t="shared" si="350"/>
        <v>7</v>
      </c>
      <c r="U135" s="12">
        <f t="shared" si="350"/>
        <v>8</v>
      </c>
      <c r="V135" s="12">
        <f t="shared" si="350"/>
        <v>9</v>
      </c>
      <c r="W135" s="12">
        <f t="shared" si="350"/>
        <v>10</v>
      </c>
      <c r="X135" s="12">
        <f t="shared" si="350"/>
        <v>11</v>
      </c>
      <c r="Y135" s="12">
        <f t="shared" si="350"/>
        <v>12</v>
      </c>
      <c r="Z135" s="12">
        <f t="shared" si="350"/>
        <v>13</v>
      </c>
      <c r="AA135" s="12">
        <f t="shared" si="350"/>
        <v>14</v>
      </c>
      <c r="AB135" s="12">
        <f t="shared" si="350"/>
        <v>15</v>
      </c>
      <c r="AC135" s="12">
        <f>AC129</f>
        <v>16</v>
      </c>
      <c r="AD135" s="12">
        <f>AD129</f>
        <v>17</v>
      </c>
      <c r="AE135" s="12">
        <f>AE129</f>
        <v>18</v>
      </c>
      <c r="AF135" s="12">
        <f>AF129</f>
        <v>19</v>
      </c>
      <c r="AG135" s="12">
        <f>AG129</f>
        <v>20</v>
      </c>
      <c r="AK135" s="28"/>
      <c r="AL135" s="28"/>
      <c r="AM135" s="99"/>
      <c r="AN135" s="12" t="s">
        <v>58</v>
      </c>
      <c r="AO135" s="12">
        <v>0</v>
      </c>
      <c r="AP135" s="12">
        <v>0.25</v>
      </c>
      <c r="AQ135" s="12">
        <v>0.5</v>
      </c>
      <c r="AR135" s="12">
        <v>0.75</v>
      </c>
      <c r="AS135" s="12">
        <v>1</v>
      </c>
      <c r="AT135" s="12">
        <v>1.25</v>
      </c>
      <c r="AU135" s="12">
        <v>1.5</v>
      </c>
      <c r="AV135" s="12">
        <v>1.75</v>
      </c>
      <c r="AW135" s="12">
        <f>AW129</f>
        <v>2</v>
      </c>
      <c r="AX135" s="12">
        <f t="shared" ref="AX135:BL135" si="351">AX129</f>
        <v>2.5</v>
      </c>
      <c r="AY135" s="12">
        <f t="shared" si="351"/>
        <v>3</v>
      </c>
      <c r="AZ135" s="12">
        <f t="shared" si="351"/>
        <v>3.5</v>
      </c>
      <c r="BA135" s="12">
        <f t="shared" si="351"/>
        <v>4</v>
      </c>
      <c r="BB135" s="12">
        <f t="shared" si="351"/>
        <v>5</v>
      </c>
      <c r="BC135" s="12">
        <f t="shared" si="351"/>
        <v>6</v>
      </c>
      <c r="BD135" s="12">
        <f t="shared" si="351"/>
        <v>7</v>
      </c>
      <c r="BE135" s="12">
        <f t="shared" si="351"/>
        <v>8</v>
      </c>
      <c r="BF135" s="12">
        <f t="shared" si="351"/>
        <v>9</v>
      </c>
      <c r="BG135" s="12">
        <f t="shared" si="351"/>
        <v>10</v>
      </c>
      <c r="BH135" s="12">
        <f t="shared" si="351"/>
        <v>11</v>
      </c>
      <c r="BI135" s="12">
        <f t="shared" si="351"/>
        <v>12</v>
      </c>
      <c r="BJ135" s="12">
        <f t="shared" si="351"/>
        <v>13</v>
      </c>
      <c r="BK135" s="12">
        <f t="shared" si="351"/>
        <v>14</v>
      </c>
      <c r="BL135" s="12">
        <f t="shared" si="351"/>
        <v>15</v>
      </c>
      <c r="BM135" s="12">
        <f>BM129</f>
        <v>16</v>
      </c>
      <c r="BN135" s="12">
        <f>BN129</f>
        <v>17</v>
      </c>
      <c r="BO135" s="12">
        <f>BO129</f>
        <v>18</v>
      </c>
      <c r="BP135" s="12">
        <f>BP129</f>
        <v>19</v>
      </c>
      <c r="BQ135" s="12">
        <f>BQ129</f>
        <v>20</v>
      </c>
      <c r="BX135" s="12" t="s">
        <v>58</v>
      </c>
      <c r="BY135" s="12">
        <v>0</v>
      </c>
      <c r="BZ135" s="12">
        <v>0.25</v>
      </c>
      <c r="CA135" s="12">
        <v>0.5</v>
      </c>
      <c r="CB135" s="12">
        <v>0.75</v>
      </c>
      <c r="CC135" s="12">
        <v>1</v>
      </c>
      <c r="CD135" s="12">
        <v>1.25</v>
      </c>
      <c r="CE135" s="12">
        <v>1.5</v>
      </c>
      <c r="CF135" s="12">
        <v>1.75</v>
      </c>
      <c r="CG135" s="12">
        <f>CG129</f>
        <v>2</v>
      </c>
      <c r="CH135" s="12">
        <f t="shared" ref="CH135:CV135" si="352">CH129</f>
        <v>2.5</v>
      </c>
      <c r="CI135" s="12">
        <f t="shared" si="352"/>
        <v>3</v>
      </c>
      <c r="CJ135" s="12">
        <f t="shared" si="352"/>
        <v>3.5</v>
      </c>
      <c r="CK135" s="12">
        <f t="shared" si="352"/>
        <v>4</v>
      </c>
      <c r="CL135" s="12">
        <f t="shared" si="352"/>
        <v>5</v>
      </c>
      <c r="CM135" s="12">
        <f t="shared" si="352"/>
        <v>6</v>
      </c>
      <c r="CN135" s="12">
        <f t="shared" si="352"/>
        <v>7</v>
      </c>
      <c r="CO135" s="12">
        <f t="shared" si="352"/>
        <v>8</v>
      </c>
      <c r="CP135" s="12">
        <f t="shared" si="352"/>
        <v>9</v>
      </c>
      <c r="CQ135" s="12">
        <f t="shared" si="352"/>
        <v>10</v>
      </c>
      <c r="CR135" s="12">
        <f t="shared" si="352"/>
        <v>11</v>
      </c>
      <c r="CS135" s="12">
        <f t="shared" si="352"/>
        <v>12</v>
      </c>
      <c r="CT135" s="12">
        <f t="shared" si="352"/>
        <v>13</v>
      </c>
      <c r="CU135" s="12">
        <f t="shared" si="352"/>
        <v>14</v>
      </c>
      <c r="CV135" s="12">
        <f t="shared" si="352"/>
        <v>15</v>
      </c>
      <c r="CW135" s="12">
        <f>CW129</f>
        <v>16</v>
      </c>
      <c r="CX135" s="12">
        <f>CX129</f>
        <v>17</v>
      </c>
      <c r="CY135" s="12">
        <f>CY129</f>
        <v>18</v>
      </c>
      <c r="CZ135" s="12">
        <f>CZ129</f>
        <v>19</v>
      </c>
      <c r="DA135" s="12">
        <f>DA129</f>
        <v>20</v>
      </c>
    </row>
    <row r="136" spans="3:106" x14ac:dyDescent="0.2">
      <c r="C136" s="100"/>
      <c r="D136" s="290" t="s">
        <v>100</v>
      </c>
      <c r="E136" s="11">
        <f t="shared" ref="E136:L136" si="353">E104</f>
        <v>72</v>
      </c>
      <c r="F136" s="11">
        <f t="shared" si="353"/>
        <v>53.531598513011154</v>
      </c>
      <c r="G136" s="11">
        <f t="shared" si="353"/>
        <v>42.603550295857993</v>
      </c>
      <c r="H136" s="11">
        <f t="shared" si="353"/>
        <v>35.380835380835379</v>
      </c>
      <c r="I136" s="11">
        <f t="shared" si="353"/>
        <v>30.252100840336134</v>
      </c>
      <c r="J136" s="11">
        <f t="shared" si="353"/>
        <v>26.422018348623851</v>
      </c>
      <c r="K136" s="11">
        <f t="shared" si="353"/>
        <v>23.452768729641697</v>
      </c>
      <c r="L136" s="11">
        <f t="shared" si="353"/>
        <v>21.083455344070281</v>
      </c>
      <c r="M136" s="11">
        <f>M104</f>
        <v>19.148936170212767</v>
      </c>
      <c r="N136" s="11">
        <f t="shared" ref="N136:AB136" si="354">N104</f>
        <v>16.179775280898877</v>
      </c>
      <c r="O136" s="11">
        <f t="shared" si="354"/>
        <v>14.007782101167315</v>
      </c>
      <c r="P136" s="11">
        <f t="shared" si="354"/>
        <v>12.349914236706692</v>
      </c>
      <c r="Q136" s="11">
        <f t="shared" si="354"/>
        <v>11.042944785276076</v>
      </c>
      <c r="R136" s="11">
        <f t="shared" si="354"/>
        <v>9.113924050632912</v>
      </c>
      <c r="S136" s="11">
        <f t="shared" si="354"/>
        <v>7.7586206896551735</v>
      </c>
      <c r="T136" s="11">
        <f t="shared" si="354"/>
        <v>6.9857697283311779</v>
      </c>
      <c r="U136" s="11">
        <f t="shared" si="354"/>
        <v>6.4133016627078385</v>
      </c>
      <c r="V136" s="11">
        <f t="shared" si="354"/>
        <v>5.9275521405049396</v>
      </c>
      <c r="W136" s="11">
        <f t="shared" si="354"/>
        <v>5.5102040816326525</v>
      </c>
      <c r="X136" s="11">
        <f t="shared" si="354"/>
        <v>5.1477597712106764</v>
      </c>
      <c r="Y136" s="11">
        <f t="shared" si="354"/>
        <v>4.8300536672629697</v>
      </c>
      <c r="Z136" s="11">
        <f t="shared" si="354"/>
        <v>4.5492839090143224</v>
      </c>
      <c r="AA136" s="11">
        <f t="shared" si="354"/>
        <v>4.2993630573248414</v>
      </c>
      <c r="AB136" s="11">
        <f t="shared" si="354"/>
        <v>4.126074498567335</v>
      </c>
      <c r="AC136" s="11">
        <f t="shared" ref="AC136:AG137" si="355">AC104</f>
        <v>3.9691289966923931</v>
      </c>
      <c r="AD136" s="11">
        <f t="shared" si="355"/>
        <v>3.8236856080722257</v>
      </c>
      <c r="AE136" s="11">
        <f t="shared" si="355"/>
        <v>3.6885245901639347</v>
      </c>
      <c r="AF136" s="11">
        <f t="shared" si="355"/>
        <v>3.5625927758535383</v>
      </c>
      <c r="AG136" s="11">
        <f t="shared" si="355"/>
        <v>3.4449760765550246</v>
      </c>
      <c r="AK136" s="28"/>
      <c r="AL136" s="28"/>
      <c r="AM136" s="100"/>
      <c r="AN136" s="290" t="s">
        <v>100</v>
      </c>
      <c r="AO136" s="11">
        <f t="shared" ref="AO136:AV136" si="356">AO104</f>
        <v>72</v>
      </c>
      <c r="AP136" s="11">
        <f t="shared" si="356"/>
        <v>53.531598513011154</v>
      </c>
      <c r="AQ136" s="11">
        <f t="shared" si="356"/>
        <v>42.603550295857993</v>
      </c>
      <c r="AR136" s="11">
        <f t="shared" si="356"/>
        <v>35.380835380835379</v>
      </c>
      <c r="AS136" s="11">
        <f t="shared" si="356"/>
        <v>30.252100840336134</v>
      </c>
      <c r="AT136" s="11">
        <f t="shared" si="356"/>
        <v>26.422018348623851</v>
      </c>
      <c r="AU136" s="11">
        <f t="shared" si="356"/>
        <v>23.452768729641697</v>
      </c>
      <c r="AV136" s="11">
        <f t="shared" si="356"/>
        <v>21.083455344070281</v>
      </c>
      <c r="AW136" s="11">
        <f>AW104</f>
        <v>19.148936170212767</v>
      </c>
      <c r="AX136" s="11">
        <f t="shared" ref="AX136:BL136" si="357">AX104</f>
        <v>16.179775280898877</v>
      </c>
      <c r="AY136" s="11">
        <f t="shared" si="357"/>
        <v>14.007782101167315</v>
      </c>
      <c r="AZ136" s="11">
        <f t="shared" si="357"/>
        <v>12.349914236706692</v>
      </c>
      <c r="BA136" s="11">
        <f t="shared" si="357"/>
        <v>11.042944785276076</v>
      </c>
      <c r="BB136" s="11">
        <f t="shared" si="357"/>
        <v>9.113924050632912</v>
      </c>
      <c r="BC136" s="11">
        <f t="shared" si="357"/>
        <v>7.7586206896551735</v>
      </c>
      <c r="BD136" s="11">
        <f t="shared" si="357"/>
        <v>6.7542213883677302</v>
      </c>
      <c r="BE136" s="11">
        <f t="shared" si="357"/>
        <v>5.9800664451827243</v>
      </c>
      <c r="BF136" s="11">
        <f t="shared" si="357"/>
        <v>5.3651266766020864</v>
      </c>
      <c r="BG136" s="11">
        <f t="shared" si="357"/>
        <v>4.8648648648648649</v>
      </c>
      <c r="BH136" s="11">
        <f t="shared" si="357"/>
        <v>4.4613918017159193</v>
      </c>
      <c r="BI136" s="11">
        <f t="shared" si="357"/>
        <v>4.1860465116279073</v>
      </c>
      <c r="BJ136" s="11">
        <f t="shared" si="357"/>
        <v>3.9427127211457464</v>
      </c>
      <c r="BK136" s="11">
        <f t="shared" si="357"/>
        <v>3.7261146496815294</v>
      </c>
      <c r="BL136" s="11">
        <f t="shared" si="357"/>
        <v>3.5759312320916905</v>
      </c>
      <c r="BM136" s="11">
        <f t="shared" ref="BM136:BQ137" si="358">BM104</f>
        <v>3.4399117971334072</v>
      </c>
      <c r="BN136" s="11">
        <f t="shared" si="358"/>
        <v>3.3138608603292625</v>
      </c>
      <c r="BO136" s="11">
        <f t="shared" si="358"/>
        <v>3.1967213114754101</v>
      </c>
      <c r="BP136" s="11">
        <f t="shared" si="358"/>
        <v>3.0875804057397334</v>
      </c>
      <c r="BQ136" s="11">
        <f t="shared" si="358"/>
        <v>2.9856459330143545</v>
      </c>
      <c r="BX136" s="290" t="s">
        <v>100</v>
      </c>
      <c r="BY136" s="11">
        <f t="shared" ref="BY136:CF136" si="359">BY104</f>
        <v>72</v>
      </c>
      <c r="BZ136" s="11">
        <f t="shared" si="359"/>
        <v>53.531598513011154</v>
      </c>
      <c r="CA136" s="11">
        <f t="shared" si="359"/>
        <v>42.603550295857993</v>
      </c>
      <c r="CB136" s="11">
        <f t="shared" si="359"/>
        <v>35.380835380835379</v>
      </c>
      <c r="CC136" s="11">
        <f t="shared" si="359"/>
        <v>30.252100840336134</v>
      </c>
      <c r="CD136" s="11">
        <f t="shared" si="359"/>
        <v>26.422018348623851</v>
      </c>
      <c r="CE136" s="11">
        <f t="shared" si="359"/>
        <v>23.452768729641697</v>
      </c>
      <c r="CF136" s="11">
        <f t="shared" si="359"/>
        <v>21.083455344070281</v>
      </c>
      <c r="CG136" s="11">
        <f>CG104</f>
        <v>19.148936170212767</v>
      </c>
      <c r="CH136" s="11">
        <f t="shared" ref="CH136:CV136" si="360">CH104</f>
        <v>16.179775280898877</v>
      </c>
      <c r="CI136" s="11">
        <f t="shared" si="360"/>
        <v>14.007782101167315</v>
      </c>
      <c r="CJ136" s="11">
        <f t="shared" si="360"/>
        <v>12.349914236706692</v>
      </c>
      <c r="CK136" s="11">
        <f t="shared" si="360"/>
        <v>11.042944785276076</v>
      </c>
      <c r="CL136" s="11">
        <f t="shared" si="360"/>
        <v>9.113924050632912</v>
      </c>
      <c r="CM136" s="11">
        <f t="shared" si="360"/>
        <v>7.7586206896551735</v>
      </c>
      <c r="CN136" s="11">
        <f t="shared" si="360"/>
        <v>6.7542213883677302</v>
      </c>
      <c r="CO136" s="11">
        <f t="shared" si="360"/>
        <v>5.9800664451827243</v>
      </c>
      <c r="CP136" s="11">
        <f t="shared" si="360"/>
        <v>5.3651266766020864</v>
      </c>
      <c r="CQ136" s="11">
        <f t="shared" si="360"/>
        <v>4.8648648648648649</v>
      </c>
      <c r="CR136" s="11">
        <f t="shared" si="360"/>
        <v>4.4499381953028436</v>
      </c>
      <c r="CS136" s="11">
        <f t="shared" si="360"/>
        <v>4.1002277904328022</v>
      </c>
      <c r="CT136" s="11">
        <f t="shared" si="360"/>
        <v>3.8014783526927141</v>
      </c>
      <c r="CU136" s="11">
        <f t="shared" si="360"/>
        <v>3.543307086614174</v>
      </c>
      <c r="CV136" s="11">
        <f t="shared" si="360"/>
        <v>3.317972350230415</v>
      </c>
      <c r="CW136" s="11">
        <f t="shared" ref="CW136:DA137" si="361">CW104</f>
        <v>3.1195840554592724</v>
      </c>
      <c r="CX136" s="11">
        <f t="shared" si="361"/>
        <v>2.9435813573180707</v>
      </c>
      <c r="CY136" s="11">
        <f t="shared" si="361"/>
        <v>2.7863777089783284</v>
      </c>
      <c r="CZ136" s="11">
        <f t="shared" si="361"/>
        <v>2.6715129486597005</v>
      </c>
      <c r="DA136" s="11">
        <f t="shared" si="361"/>
        <v>2.6007604562737643</v>
      </c>
    </row>
    <row r="137" spans="3:106" x14ac:dyDescent="0.2">
      <c r="C137" s="103"/>
      <c r="D137" s="310"/>
      <c r="E137" s="11" t="str">
        <f t="shared" ref="E137:L137" si="362">E105</f>
        <v>Truck 1</v>
      </c>
      <c r="F137" s="11" t="str">
        <f t="shared" si="362"/>
        <v>Truck 1</v>
      </c>
      <c r="G137" s="11" t="str">
        <f t="shared" si="362"/>
        <v>Truck 1</v>
      </c>
      <c r="H137" s="11" t="str">
        <f t="shared" si="362"/>
        <v>Truck 1</v>
      </c>
      <c r="I137" s="11" t="str">
        <f t="shared" si="362"/>
        <v>Truck 1</v>
      </c>
      <c r="J137" s="11" t="str">
        <f t="shared" si="362"/>
        <v>Truck 1</v>
      </c>
      <c r="K137" s="11" t="str">
        <f t="shared" si="362"/>
        <v>Truck 1</v>
      </c>
      <c r="L137" s="11" t="str">
        <f t="shared" si="362"/>
        <v>Truck 1</v>
      </c>
      <c r="M137" s="11" t="str">
        <f>M105</f>
        <v>Truck 1</v>
      </c>
      <c r="N137" s="11" t="str">
        <f t="shared" ref="N137:AB137" si="363">N105</f>
        <v>Truck 1</v>
      </c>
      <c r="O137" s="11" t="str">
        <f t="shared" si="363"/>
        <v>Truck 1</v>
      </c>
      <c r="P137" s="11" t="str">
        <f t="shared" si="363"/>
        <v>Truck 1</v>
      </c>
      <c r="Q137" s="11" t="str">
        <f t="shared" si="363"/>
        <v>Truck 1</v>
      </c>
      <c r="R137" s="11" t="str">
        <f t="shared" si="363"/>
        <v>Truck 1</v>
      </c>
      <c r="S137" s="11" t="str">
        <f t="shared" si="363"/>
        <v>Truck 1</v>
      </c>
      <c r="T137" s="11" t="str">
        <f t="shared" si="363"/>
        <v>Truck 13</v>
      </c>
      <c r="U137" s="11" t="str">
        <f t="shared" si="363"/>
        <v>Truck 13</v>
      </c>
      <c r="V137" s="11" t="str">
        <f t="shared" si="363"/>
        <v>Truck 13</v>
      </c>
      <c r="W137" s="11" t="str">
        <f t="shared" si="363"/>
        <v>Truck 13</v>
      </c>
      <c r="X137" s="11" t="str">
        <f t="shared" si="363"/>
        <v>Truck 13</v>
      </c>
      <c r="Y137" s="11" t="str">
        <f t="shared" si="363"/>
        <v>Truck 13</v>
      </c>
      <c r="Z137" s="11" t="str">
        <f t="shared" si="363"/>
        <v>Truck 13</v>
      </c>
      <c r="AA137" s="11" t="str">
        <f t="shared" si="363"/>
        <v>Truck 13</v>
      </c>
      <c r="AB137" s="11" t="str">
        <f t="shared" si="363"/>
        <v>Truck 5</v>
      </c>
      <c r="AC137" s="11" t="str">
        <f t="shared" si="355"/>
        <v>Truck 5</v>
      </c>
      <c r="AD137" s="11" t="str">
        <f t="shared" si="355"/>
        <v>Truck 5</v>
      </c>
      <c r="AE137" s="11" t="str">
        <f t="shared" si="355"/>
        <v>Truck 5</v>
      </c>
      <c r="AF137" s="11" t="str">
        <f t="shared" si="355"/>
        <v>Truck 5</v>
      </c>
      <c r="AG137" s="11" t="str">
        <f t="shared" si="355"/>
        <v>Truck 5</v>
      </c>
      <c r="AK137" s="28"/>
      <c r="AL137" s="28"/>
      <c r="AM137" s="103"/>
      <c r="AN137" s="310"/>
      <c r="AO137" s="11" t="str">
        <f t="shared" ref="AO137:AV137" si="364">AO105</f>
        <v>Truck 1</v>
      </c>
      <c r="AP137" s="11" t="str">
        <f t="shared" si="364"/>
        <v>Truck 1</v>
      </c>
      <c r="AQ137" s="11" t="str">
        <f t="shared" si="364"/>
        <v>Truck 1</v>
      </c>
      <c r="AR137" s="11" t="str">
        <f t="shared" si="364"/>
        <v>Truck 1</v>
      </c>
      <c r="AS137" s="11" t="str">
        <f t="shared" si="364"/>
        <v>Truck 1</v>
      </c>
      <c r="AT137" s="11" t="str">
        <f t="shared" si="364"/>
        <v>Truck 1</v>
      </c>
      <c r="AU137" s="11" t="str">
        <f t="shared" si="364"/>
        <v>Truck 1</v>
      </c>
      <c r="AV137" s="11" t="str">
        <f t="shared" si="364"/>
        <v>Truck 1</v>
      </c>
      <c r="AW137" s="11" t="str">
        <f>AW105</f>
        <v>Truck 1</v>
      </c>
      <c r="AX137" s="11" t="str">
        <f t="shared" ref="AX137:BL137" si="365">AX105</f>
        <v>Truck 1</v>
      </c>
      <c r="AY137" s="11" t="str">
        <f t="shared" si="365"/>
        <v>Truck 1</v>
      </c>
      <c r="AZ137" s="11" t="str">
        <f t="shared" si="365"/>
        <v>Truck 1</v>
      </c>
      <c r="BA137" s="11" t="str">
        <f t="shared" si="365"/>
        <v>Truck 1</v>
      </c>
      <c r="BB137" s="11" t="str">
        <f t="shared" si="365"/>
        <v>Truck 1</v>
      </c>
      <c r="BC137" s="11" t="str">
        <f t="shared" si="365"/>
        <v>Truck 1</v>
      </c>
      <c r="BD137" s="11" t="str">
        <f t="shared" si="365"/>
        <v>Truck 1</v>
      </c>
      <c r="BE137" s="11" t="str">
        <f t="shared" si="365"/>
        <v>Truck 1</v>
      </c>
      <c r="BF137" s="11" t="str">
        <f t="shared" si="365"/>
        <v>Truck 1</v>
      </c>
      <c r="BG137" s="11" t="str">
        <f t="shared" si="365"/>
        <v>Truck 1</v>
      </c>
      <c r="BH137" s="11" t="str">
        <f t="shared" si="365"/>
        <v>Truck 13</v>
      </c>
      <c r="BI137" s="11" t="str">
        <f t="shared" si="365"/>
        <v>Truck 13</v>
      </c>
      <c r="BJ137" s="11" t="str">
        <f t="shared" si="365"/>
        <v>Truck 13</v>
      </c>
      <c r="BK137" s="11" t="str">
        <f t="shared" si="365"/>
        <v>Truck 13</v>
      </c>
      <c r="BL137" s="11" t="str">
        <f t="shared" si="365"/>
        <v>Truck 5</v>
      </c>
      <c r="BM137" s="11" t="str">
        <f t="shared" si="358"/>
        <v>Truck 5</v>
      </c>
      <c r="BN137" s="11" t="str">
        <f t="shared" si="358"/>
        <v>Truck 5</v>
      </c>
      <c r="BO137" s="11" t="str">
        <f t="shared" si="358"/>
        <v>Truck 5</v>
      </c>
      <c r="BP137" s="11" t="str">
        <f t="shared" si="358"/>
        <v>Truck 5</v>
      </c>
      <c r="BQ137" s="11" t="str">
        <f t="shared" si="358"/>
        <v>Truck 5</v>
      </c>
      <c r="BX137" s="310"/>
      <c r="BY137" s="11" t="str">
        <f t="shared" ref="BY137:CF137" si="366">BY105</f>
        <v>Truck 1</v>
      </c>
      <c r="BZ137" s="11" t="str">
        <f t="shared" si="366"/>
        <v>Truck 1</v>
      </c>
      <c r="CA137" s="11" t="str">
        <f t="shared" si="366"/>
        <v>Truck 1</v>
      </c>
      <c r="CB137" s="11" t="str">
        <f t="shared" si="366"/>
        <v>Truck 1</v>
      </c>
      <c r="CC137" s="11" t="str">
        <f t="shared" si="366"/>
        <v>Truck 1</v>
      </c>
      <c r="CD137" s="11" t="str">
        <f t="shared" si="366"/>
        <v>Truck 1</v>
      </c>
      <c r="CE137" s="11" t="str">
        <f t="shared" si="366"/>
        <v>Truck 1</v>
      </c>
      <c r="CF137" s="11" t="str">
        <f t="shared" si="366"/>
        <v>Truck 1</v>
      </c>
      <c r="CG137" s="11" t="str">
        <f>CG105</f>
        <v>Truck 1</v>
      </c>
      <c r="CH137" s="11" t="str">
        <f t="shared" ref="CH137:CV137" si="367">CH105</f>
        <v>Truck 1</v>
      </c>
      <c r="CI137" s="11" t="str">
        <f t="shared" si="367"/>
        <v>Truck 1</v>
      </c>
      <c r="CJ137" s="11" t="str">
        <f t="shared" si="367"/>
        <v>Truck 1</v>
      </c>
      <c r="CK137" s="11" t="str">
        <f t="shared" si="367"/>
        <v>Truck 1</v>
      </c>
      <c r="CL137" s="11" t="str">
        <f t="shared" si="367"/>
        <v>Truck 1</v>
      </c>
      <c r="CM137" s="11" t="str">
        <f t="shared" si="367"/>
        <v>Truck 1</v>
      </c>
      <c r="CN137" s="11" t="str">
        <f t="shared" si="367"/>
        <v>Truck 1</v>
      </c>
      <c r="CO137" s="11" t="str">
        <f t="shared" si="367"/>
        <v>Truck 1</v>
      </c>
      <c r="CP137" s="11" t="str">
        <f t="shared" si="367"/>
        <v>Truck 1</v>
      </c>
      <c r="CQ137" s="11" t="str">
        <f t="shared" si="367"/>
        <v>Truck 1</v>
      </c>
      <c r="CR137" s="11" t="str">
        <f t="shared" si="367"/>
        <v>Truck 1</v>
      </c>
      <c r="CS137" s="11" t="str">
        <f t="shared" si="367"/>
        <v>Truck 1</v>
      </c>
      <c r="CT137" s="11" t="str">
        <f t="shared" si="367"/>
        <v>Truck 1</v>
      </c>
      <c r="CU137" s="11" t="str">
        <f t="shared" si="367"/>
        <v>Truck 1</v>
      </c>
      <c r="CV137" s="11" t="str">
        <f t="shared" si="367"/>
        <v>Truck 1</v>
      </c>
      <c r="CW137" s="11" t="str">
        <f t="shared" si="361"/>
        <v>Truck 1</v>
      </c>
      <c r="CX137" s="11" t="str">
        <f t="shared" si="361"/>
        <v>Truck 1</v>
      </c>
      <c r="CY137" s="11" t="str">
        <f t="shared" si="361"/>
        <v>Truck 1</v>
      </c>
      <c r="CZ137" s="11" t="str">
        <f t="shared" si="361"/>
        <v>Truck 4</v>
      </c>
      <c r="DA137" s="11" t="str">
        <f t="shared" si="361"/>
        <v>Truck 3</v>
      </c>
    </row>
    <row r="138" spans="3:106" x14ac:dyDescent="0.2">
      <c r="C138" s="103"/>
      <c r="AC138" s="28"/>
      <c r="AD138" s="28"/>
      <c r="AE138" s="103"/>
    </row>
    <row r="139" spans="3:106" x14ac:dyDescent="0.2">
      <c r="C139" s="104"/>
      <c r="AC139" s="28"/>
      <c r="AD139" s="28"/>
      <c r="AE139" s="104"/>
    </row>
    <row r="140" spans="3:106" x14ac:dyDescent="0.2">
      <c r="C140" s="104"/>
      <c r="D140" s="309" t="s">
        <v>99</v>
      </c>
      <c r="E140" s="341"/>
      <c r="F140" s="99"/>
      <c r="G140" s="71"/>
      <c r="H140" s="71"/>
      <c r="I140" s="71"/>
      <c r="J140" s="71"/>
      <c r="K140" s="71"/>
      <c r="L140" s="71"/>
      <c r="M140" s="71"/>
      <c r="N140" s="71"/>
      <c r="O140" s="71"/>
      <c r="P140" s="71"/>
      <c r="Q140" s="71"/>
      <c r="R140" s="71"/>
      <c r="S140" s="71"/>
      <c r="T140" s="71"/>
      <c r="U140" s="132"/>
      <c r="V140" s="132"/>
      <c r="W140" s="132"/>
      <c r="X140" s="132"/>
      <c r="Y140" s="132"/>
      <c r="AC140" s="28"/>
      <c r="AD140" s="28"/>
      <c r="AE140" s="104"/>
      <c r="AF140" s="309" t="s">
        <v>99</v>
      </c>
      <c r="AG140" s="309"/>
      <c r="AH140" s="70"/>
      <c r="AI140" s="71"/>
      <c r="AJ140" s="71"/>
      <c r="AK140" s="71"/>
      <c r="AL140" s="71"/>
      <c r="AM140" s="71"/>
      <c r="AN140" s="71"/>
      <c r="AO140" s="189"/>
      <c r="AP140" s="189"/>
      <c r="AQ140" s="189"/>
      <c r="AR140" s="189"/>
      <c r="AS140" s="189"/>
      <c r="AT140" s="189"/>
      <c r="AU140" s="189"/>
      <c r="AV140" s="189"/>
      <c r="AW140" s="71"/>
      <c r="AX140" s="71"/>
      <c r="AY140" s="71"/>
      <c r="AZ140" s="71"/>
      <c r="BA140" s="71"/>
      <c r="BB140" s="71"/>
      <c r="BC140" s="71"/>
      <c r="BD140" s="71"/>
      <c r="BE140" s="132"/>
      <c r="BF140" s="132"/>
      <c r="BG140" s="132"/>
      <c r="BH140" s="132"/>
      <c r="BI140" s="132"/>
      <c r="BP140" s="309" t="s">
        <v>99</v>
      </c>
      <c r="BQ140" s="309"/>
      <c r="BR140" s="70"/>
      <c r="BS140" s="71"/>
      <c r="BT140" s="71"/>
      <c r="BU140" s="71"/>
      <c r="BV140" s="71"/>
      <c r="BW140" s="71"/>
      <c r="BX140" s="71"/>
      <c r="BY140" s="189"/>
      <c r="BZ140" s="189"/>
      <c r="CA140" s="189"/>
      <c r="CB140" s="189"/>
      <c r="CC140" s="189"/>
      <c r="CD140" s="189"/>
      <c r="CE140" s="189"/>
      <c r="CF140" s="189"/>
      <c r="CG140" s="71"/>
      <c r="CH140" s="71"/>
      <c r="CI140" s="71"/>
      <c r="CJ140" s="71"/>
      <c r="CK140" s="71"/>
      <c r="CL140" s="71"/>
      <c r="CM140" s="71"/>
      <c r="CN140" s="71"/>
      <c r="CO140" s="132"/>
      <c r="CP140" s="132"/>
      <c r="CQ140" s="132"/>
      <c r="CR140" s="132"/>
      <c r="CS140" s="132"/>
    </row>
    <row r="141" spans="3:106" x14ac:dyDescent="0.2">
      <c r="C141" s="99"/>
      <c r="D141" s="12" t="s">
        <v>58</v>
      </c>
      <c r="E141" s="12">
        <v>0</v>
      </c>
      <c r="F141" s="12">
        <v>0.25</v>
      </c>
      <c r="G141" s="12">
        <v>0.5</v>
      </c>
      <c r="H141" s="12">
        <v>0.75</v>
      </c>
      <c r="I141" s="12">
        <v>1</v>
      </c>
      <c r="J141" s="12">
        <v>1.25</v>
      </c>
      <c r="K141" s="12">
        <v>1.5</v>
      </c>
      <c r="L141" s="12">
        <v>1.75</v>
      </c>
      <c r="M141" s="12">
        <f>M129</f>
        <v>2</v>
      </c>
      <c r="N141" s="12">
        <f t="shared" ref="N141:AB141" si="368">N129</f>
        <v>2.5</v>
      </c>
      <c r="O141" s="12">
        <f t="shared" si="368"/>
        <v>3</v>
      </c>
      <c r="P141" s="12">
        <f t="shared" si="368"/>
        <v>3.5</v>
      </c>
      <c r="Q141" s="12">
        <f t="shared" si="368"/>
        <v>4</v>
      </c>
      <c r="R141" s="12">
        <f t="shared" si="368"/>
        <v>5</v>
      </c>
      <c r="S141" s="12">
        <f t="shared" si="368"/>
        <v>6</v>
      </c>
      <c r="T141" s="12">
        <f t="shared" si="368"/>
        <v>7</v>
      </c>
      <c r="U141" s="12">
        <f t="shared" si="368"/>
        <v>8</v>
      </c>
      <c r="V141" s="12">
        <f t="shared" si="368"/>
        <v>9</v>
      </c>
      <c r="W141" s="12">
        <f t="shared" si="368"/>
        <v>10</v>
      </c>
      <c r="X141" s="12">
        <f t="shared" si="368"/>
        <v>11</v>
      </c>
      <c r="Y141" s="12">
        <f t="shared" si="368"/>
        <v>12</v>
      </c>
      <c r="Z141" s="12">
        <f t="shared" si="368"/>
        <v>13</v>
      </c>
      <c r="AA141" s="12">
        <f t="shared" si="368"/>
        <v>14</v>
      </c>
      <c r="AB141" s="12">
        <f t="shared" si="368"/>
        <v>15</v>
      </c>
      <c r="AC141" s="12">
        <f t="shared" ref="AC141:AG143" si="369">AC129</f>
        <v>16</v>
      </c>
      <c r="AD141" s="12">
        <f t="shared" si="369"/>
        <v>17</v>
      </c>
      <c r="AE141" s="12">
        <f t="shared" si="369"/>
        <v>18</v>
      </c>
      <c r="AF141" s="12">
        <f t="shared" si="369"/>
        <v>19</v>
      </c>
      <c r="AG141" s="12">
        <f t="shared" si="369"/>
        <v>20</v>
      </c>
      <c r="AK141" s="28"/>
      <c r="AL141" s="28"/>
      <c r="AM141" s="99"/>
      <c r="AN141" s="12" t="s">
        <v>58</v>
      </c>
      <c r="AO141" s="12">
        <v>0</v>
      </c>
      <c r="AP141" s="12">
        <v>0.25</v>
      </c>
      <c r="AQ141" s="12">
        <v>0.5</v>
      </c>
      <c r="AR141" s="12">
        <v>0.75</v>
      </c>
      <c r="AS141" s="12">
        <v>1</v>
      </c>
      <c r="AT141" s="12">
        <v>1.25</v>
      </c>
      <c r="AU141" s="12">
        <v>1.5</v>
      </c>
      <c r="AV141" s="12">
        <v>1.75</v>
      </c>
      <c r="AW141" s="12">
        <f>AW129</f>
        <v>2</v>
      </c>
      <c r="AX141" s="12">
        <f t="shared" ref="AX141:BL141" si="370">AX129</f>
        <v>2.5</v>
      </c>
      <c r="AY141" s="12">
        <f t="shared" si="370"/>
        <v>3</v>
      </c>
      <c r="AZ141" s="12">
        <f t="shared" si="370"/>
        <v>3.5</v>
      </c>
      <c r="BA141" s="12">
        <f t="shared" si="370"/>
        <v>4</v>
      </c>
      <c r="BB141" s="12">
        <f t="shared" si="370"/>
        <v>5</v>
      </c>
      <c r="BC141" s="12">
        <f t="shared" si="370"/>
        <v>6</v>
      </c>
      <c r="BD141" s="12">
        <f t="shared" si="370"/>
        <v>7</v>
      </c>
      <c r="BE141" s="12">
        <f t="shared" si="370"/>
        <v>8</v>
      </c>
      <c r="BF141" s="12">
        <f t="shared" si="370"/>
        <v>9</v>
      </c>
      <c r="BG141" s="12">
        <f t="shared" si="370"/>
        <v>10</v>
      </c>
      <c r="BH141" s="12">
        <f t="shared" si="370"/>
        <v>11</v>
      </c>
      <c r="BI141" s="12">
        <f t="shared" si="370"/>
        <v>12</v>
      </c>
      <c r="BJ141" s="12">
        <f t="shared" si="370"/>
        <v>13</v>
      </c>
      <c r="BK141" s="12">
        <f t="shared" si="370"/>
        <v>14</v>
      </c>
      <c r="BL141" s="12">
        <f t="shared" si="370"/>
        <v>15</v>
      </c>
      <c r="BM141" s="12">
        <f t="shared" ref="BM141:BQ143" si="371">BM129</f>
        <v>16</v>
      </c>
      <c r="BN141" s="12">
        <f t="shared" si="371"/>
        <v>17</v>
      </c>
      <c r="BO141" s="12">
        <f t="shared" si="371"/>
        <v>18</v>
      </c>
      <c r="BP141" s="12">
        <f t="shared" si="371"/>
        <v>19</v>
      </c>
      <c r="BQ141" s="12">
        <f t="shared" si="371"/>
        <v>20</v>
      </c>
      <c r="BX141" s="12" t="s">
        <v>58</v>
      </c>
      <c r="BY141" s="12">
        <v>0</v>
      </c>
      <c r="BZ141" s="12">
        <v>0.25</v>
      </c>
      <c r="CA141" s="12">
        <v>0.5</v>
      </c>
      <c r="CB141" s="12">
        <v>0.75</v>
      </c>
      <c r="CC141" s="12">
        <v>1</v>
      </c>
      <c r="CD141" s="12">
        <v>1.25</v>
      </c>
      <c r="CE141" s="12">
        <v>1.5</v>
      </c>
      <c r="CF141" s="12">
        <v>1.75</v>
      </c>
      <c r="CG141" s="12">
        <f>CG129</f>
        <v>2</v>
      </c>
      <c r="CH141" s="12">
        <f t="shared" ref="CH141:CV141" si="372">CH129</f>
        <v>2.5</v>
      </c>
      <c r="CI141" s="12">
        <f t="shared" si="372"/>
        <v>3</v>
      </c>
      <c r="CJ141" s="12">
        <f t="shared" si="372"/>
        <v>3.5</v>
      </c>
      <c r="CK141" s="12">
        <f t="shared" si="372"/>
        <v>4</v>
      </c>
      <c r="CL141" s="12">
        <f t="shared" si="372"/>
        <v>5</v>
      </c>
      <c r="CM141" s="12">
        <f t="shared" si="372"/>
        <v>6</v>
      </c>
      <c r="CN141" s="12">
        <f t="shared" si="372"/>
        <v>7</v>
      </c>
      <c r="CO141" s="12">
        <f t="shared" si="372"/>
        <v>8</v>
      </c>
      <c r="CP141" s="12">
        <f t="shared" si="372"/>
        <v>9</v>
      </c>
      <c r="CQ141" s="12">
        <f t="shared" si="372"/>
        <v>10</v>
      </c>
      <c r="CR141" s="12">
        <f t="shared" si="372"/>
        <v>11</v>
      </c>
      <c r="CS141" s="12">
        <f t="shared" si="372"/>
        <v>12</v>
      </c>
      <c r="CT141" s="12">
        <f t="shared" si="372"/>
        <v>13</v>
      </c>
      <c r="CU141" s="12">
        <f t="shared" si="372"/>
        <v>14</v>
      </c>
      <c r="CV141" s="12">
        <f t="shared" si="372"/>
        <v>15</v>
      </c>
      <c r="CW141" s="12">
        <f t="shared" ref="CW141:DA143" si="373">CW129</f>
        <v>16</v>
      </c>
      <c r="CX141" s="12">
        <f t="shared" si="373"/>
        <v>17</v>
      </c>
      <c r="CY141" s="12">
        <f t="shared" si="373"/>
        <v>18</v>
      </c>
      <c r="CZ141" s="12">
        <f t="shared" si="373"/>
        <v>19</v>
      </c>
      <c r="DA141" s="12">
        <f t="shared" si="373"/>
        <v>20</v>
      </c>
    </row>
    <row r="142" spans="3:106" x14ac:dyDescent="0.2">
      <c r="C142" s="100"/>
      <c r="D142" s="290" t="s">
        <v>100</v>
      </c>
      <c r="E142" s="11">
        <f t="shared" ref="E142:L142" si="374">E130</f>
        <v>100.08</v>
      </c>
      <c r="F142" s="11">
        <f t="shared" si="374"/>
        <v>74.408921933085495</v>
      </c>
      <c r="G142" s="11">
        <f t="shared" si="374"/>
        <v>59.218934911242606</v>
      </c>
      <c r="H142" s="11">
        <f t="shared" si="374"/>
        <v>49.179361179361173</v>
      </c>
      <c r="I142" s="11">
        <f t="shared" si="374"/>
        <v>42.05042016806722</v>
      </c>
      <c r="J142" s="11">
        <f t="shared" si="374"/>
        <v>36.726605504587148</v>
      </c>
      <c r="K142" s="11">
        <f t="shared" si="374"/>
        <v>32.599348534201958</v>
      </c>
      <c r="L142" s="11">
        <f t="shared" si="374"/>
        <v>29.306002928257687</v>
      </c>
      <c r="M142" s="11">
        <f>M130</f>
        <v>26.617021276595747</v>
      </c>
      <c r="N142" s="11">
        <f t="shared" ref="N142:AB142" si="375">N130</f>
        <v>22.489887640449439</v>
      </c>
      <c r="O142" s="11">
        <f t="shared" si="375"/>
        <v>19.470817120622566</v>
      </c>
      <c r="P142" s="11">
        <f t="shared" si="375"/>
        <v>17.166380789022302</v>
      </c>
      <c r="Q142" s="11">
        <f t="shared" si="375"/>
        <v>15.349693251533743</v>
      </c>
      <c r="R142" s="11">
        <f t="shared" si="375"/>
        <v>12.668354430379747</v>
      </c>
      <c r="S142" s="11">
        <f t="shared" si="375"/>
        <v>10.78448275862069</v>
      </c>
      <c r="T142" s="11">
        <f t="shared" si="375"/>
        <v>9.3883677298311436</v>
      </c>
      <c r="U142" s="11">
        <f t="shared" si="375"/>
        <v>8.3122923588039868</v>
      </c>
      <c r="V142" s="11">
        <f t="shared" si="375"/>
        <v>7.5191585274229897</v>
      </c>
      <c r="W142" s="11">
        <f t="shared" si="375"/>
        <v>7.1485714285714277</v>
      </c>
      <c r="X142" s="11">
        <f t="shared" si="375"/>
        <v>6.8127978216473783</v>
      </c>
      <c r="Y142" s="11">
        <f t="shared" si="375"/>
        <v>6.5071521456436932</v>
      </c>
      <c r="Z142" s="11">
        <f t="shared" si="375"/>
        <v>6.2277535780958306</v>
      </c>
      <c r="AA142" s="11">
        <f t="shared" si="375"/>
        <v>5.971360381861575</v>
      </c>
      <c r="AB142" s="11">
        <f t="shared" si="375"/>
        <v>5.735243553008595</v>
      </c>
      <c r="AC142" s="11">
        <f t="shared" si="369"/>
        <v>5.5170893054024264</v>
      </c>
      <c r="AD142" s="11">
        <f t="shared" si="369"/>
        <v>5.3149229952203934</v>
      </c>
      <c r="AE142" s="11">
        <f t="shared" si="369"/>
        <v>5.1270491803278686</v>
      </c>
      <c r="AF142" s="11">
        <f t="shared" si="369"/>
        <v>4.9520039584364177</v>
      </c>
      <c r="AG142" s="11">
        <f t="shared" si="369"/>
        <v>4.7885167464114842</v>
      </c>
      <c r="AK142" s="28"/>
      <c r="AL142" s="28"/>
      <c r="AM142" s="100"/>
      <c r="AN142" s="290" t="s">
        <v>100</v>
      </c>
      <c r="AO142" s="11">
        <f t="shared" ref="AO142:AV142" si="376">AO130</f>
        <v>100.08</v>
      </c>
      <c r="AP142" s="11">
        <f t="shared" si="376"/>
        <v>74.408921933085495</v>
      </c>
      <c r="AQ142" s="11">
        <f t="shared" si="376"/>
        <v>59.218934911242606</v>
      </c>
      <c r="AR142" s="11">
        <f t="shared" si="376"/>
        <v>49.179361179361173</v>
      </c>
      <c r="AS142" s="11">
        <f t="shared" si="376"/>
        <v>42.05042016806722</v>
      </c>
      <c r="AT142" s="11">
        <f t="shared" si="376"/>
        <v>36.726605504587148</v>
      </c>
      <c r="AU142" s="11">
        <f t="shared" si="376"/>
        <v>32.599348534201958</v>
      </c>
      <c r="AV142" s="11">
        <f t="shared" si="376"/>
        <v>29.306002928257687</v>
      </c>
      <c r="AW142" s="11">
        <f>AW130</f>
        <v>26.617021276595747</v>
      </c>
      <c r="AX142" s="11">
        <f t="shared" ref="AX142:BL142" si="377">AX130</f>
        <v>22.489887640449439</v>
      </c>
      <c r="AY142" s="11">
        <f t="shared" si="377"/>
        <v>19.470817120622566</v>
      </c>
      <c r="AZ142" s="11">
        <f t="shared" si="377"/>
        <v>17.166380789022302</v>
      </c>
      <c r="BA142" s="11">
        <f t="shared" si="377"/>
        <v>15.349693251533743</v>
      </c>
      <c r="BB142" s="11">
        <f t="shared" si="377"/>
        <v>12.668354430379747</v>
      </c>
      <c r="BC142" s="11">
        <f t="shared" si="377"/>
        <v>10.78448275862069</v>
      </c>
      <c r="BD142" s="11">
        <f t="shared" si="377"/>
        <v>9.3883677298311436</v>
      </c>
      <c r="BE142" s="11">
        <f t="shared" si="377"/>
        <v>8.3122923588039868</v>
      </c>
      <c r="BF142" s="11">
        <f t="shared" si="377"/>
        <v>7.4575260804768995</v>
      </c>
      <c r="BG142" s="11">
        <f t="shared" si="377"/>
        <v>6.7748571428571429</v>
      </c>
      <c r="BH142" s="11">
        <f t="shared" si="377"/>
        <v>6.4566371681415919</v>
      </c>
      <c r="BI142" s="11">
        <f t="shared" si="377"/>
        <v>6.1669700910273084</v>
      </c>
      <c r="BJ142" s="11">
        <f t="shared" si="377"/>
        <v>5.9021779713752336</v>
      </c>
      <c r="BK142" s="11">
        <f t="shared" si="377"/>
        <v>5.6591885441527454</v>
      </c>
      <c r="BL142" s="11">
        <f t="shared" si="377"/>
        <v>5.4354154727793693</v>
      </c>
      <c r="BM142" s="11">
        <f t="shared" si="371"/>
        <v>5.2286659316427793</v>
      </c>
      <c r="BN142" s="11">
        <f t="shared" si="371"/>
        <v>5.0370685077004795</v>
      </c>
      <c r="BO142" s="11">
        <f t="shared" si="371"/>
        <v>4.8590163934426229</v>
      </c>
      <c r="BP142" s="11">
        <f t="shared" si="371"/>
        <v>4.6931222167243947</v>
      </c>
      <c r="BQ142" s="11">
        <f t="shared" si="371"/>
        <v>4.538181818181819</v>
      </c>
      <c r="BX142" s="290" t="s">
        <v>100</v>
      </c>
      <c r="BY142" s="11">
        <f t="shared" ref="BY142:CF142" si="378">BY130</f>
        <v>100.08</v>
      </c>
      <c r="BZ142" s="11">
        <f t="shared" si="378"/>
        <v>74.408921933085495</v>
      </c>
      <c r="CA142" s="11">
        <f t="shared" si="378"/>
        <v>59.218934911242606</v>
      </c>
      <c r="CB142" s="11">
        <f t="shared" si="378"/>
        <v>49.179361179361173</v>
      </c>
      <c r="CC142" s="11">
        <f t="shared" si="378"/>
        <v>42.05042016806722</v>
      </c>
      <c r="CD142" s="11">
        <f t="shared" si="378"/>
        <v>36.726605504587148</v>
      </c>
      <c r="CE142" s="11">
        <f t="shared" si="378"/>
        <v>32.599348534201958</v>
      </c>
      <c r="CF142" s="11">
        <f t="shared" si="378"/>
        <v>29.306002928257687</v>
      </c>
      <c r="CG142" s="11">
        <f>CG130</f>
        <v>26.617021276595747</v>
      </c>
      <c r="CH142" s="11">
        <f t="shared" ref="CH142:CV142" si="379">CH130</f>
        <v>22.489887640449439</v>
      </c>
      <c r="CI142" s="11">
        <f t="shared" si="379"/>
        <v>19.470817120622566</v>
      </c>
      <c r="CJ142" s="11">
        <f t="shared" si="379"/>
        <v>17.166380789022302</v>
      </c>
      <c r="CK142" s="11">
        <f t="shared" si="379"/>
        <v>15.349693251533743</v>
      </c>
      <c r="CL142" s="11">
        <f t="shared" si="379"/>
        <v>12.668354430379747</v>
      </c>
      <c r="CM142" s="11">
        <f t="shared" si="379"/>
        <v>10.78448275862069</v>
      </c>
      <c r="CN142" s="11">
        <f t="shared" si="379"/>
        <v>9.3883677298311436</v>
      </c>
      <c r="CO142" s="11">
        <f t="shared" si="379"/>
        <v>8.3122923588039868</v>
      </c>
      <c r="CP142" s="11">
        <f t="shared" si="379"/>
        <v>7.4575260804768995</v>
      </c>
      <c r="CQ142" s="11">
        <f t="shared" si="379"/>
        <v>6.7621621621621619</v>
      </c>
      <c r="CR142" s="11">
        <f t="shared" si="379"/>
        <v>6.1854140914709523</v>
      </c>
      <c r="CS142" s="11">
        <f t="shared" si="379"/>
        <v>5.8361508452535755</v>
      </c>
      <c r="CT142" s="11">
        <f t="shared" si="379"/>
        <v>5.5855631611698815</v>
      </c>
      <c r="CU142" s="11">
        <f t="shared" si="379"/>
        <v>5.3556085918854412</v>
      </c>
      <c r="CV142" s="11">
        <f t="shared" si="379"/>
        <v>5.1438395415472771</v>
      </c>
      <c r="CW142" s="11">
        <f t="shared" si="373"/>
        <v>4.9481808158765164</v>
      </c>
      <c r="CX142" s="11">
        <f t="shared" si="373"/>
        <v>4.7668613913967075</v>
      </c>
      <c r="CY142" s="11">
        <f t="shared" si="373"/>
        <v>4.5983606557377046</v>
      </c>
      <c r="CZ142" s="11">
        <f t="shared" si="373"/>
        <v>4.4413656605640774</v>
      </c>
      <c r="DA142" s="11">
        <f t="shared" si="373"/>
        <v>4.2947368421052632</v>
      </c>
    </row>
    <row r="143" spans="3:106" x14ac:dyDescent="0.2">
      <c r="C143" s="103"/>
      <c r="D143" s="310"/>
      <c r="E143" s="11" t="str">
        <f t="shared" ref="E143:L143" si="380">E131</f>
        <v>Truck 1</v>
      </c>
      <c r="F143" s="11" t="str">
        <f t="shared" si="380"/>
        <v>Truck 1</v>
      </c>
      <c r="G143" s="11" t="str">
        <f t="shared" si="380"/>
        <v>Truck 1</v>
      </c>
      <c r="H143" s="11" t="str">
        <f t="shared" si="380"/>
        <v>Truck 1</v>
      </c>
      <c r="I143" s="11" t="str">
        <f t="shared" si="380"/>
        <v>Truck 1</v>
      </c>
      <c r="J143" s="11" t="str">
        <f t="shared" si="380"/>
        <v>Truck 1</v>
      </c>
      <c r="K143" s="11" t="str">
        <f t="shared" si="380"/>
        <v>Truck 1</v>
      </c>
      <c r="L143" s="11" t="str">
        <f t="shared" si="380"/>
        <v>Truck 1</v>
      </c>
      <c r="M143" s="11" t="str">
        <f>M131</f>
        <v>Truck 1</v>
      </c>
      <c r="N143" s="11" t="str">
        <f t="shared" ref="N143:AB143" si="381">N131</f>
        <v>Truck 1</v>
      </c>
      <c r="O143" s="11" t="str">
        <f t="shared" si="381"/>
        <v>Truck 1</v>
      </c>
      <c r="P143" s="11" t="str">
        <f t="shared" si="381"/>
        <v>Truck 1</v>
      </c>
      <c r="Q143" s="11" t="str">
        <f t="shared" si="381"/>
        <v>Truck 1</v>
      </c>
      <c r="R143" s="11" t="str">
        <f t="shared" si="381"/>
        <v>Truck 1</v>
      </c>
      <c r="S143" s="11" t="str">
        <f t="shared" si="381"/>
        <v>Truck 1</v>
      </c>
      <c r="T143" s="11" t="str">
        <f t="shared" si="381"/>
        <v>Truck 1</v>
      </c>
      <c r="U143" s="11" t="str">
        <f t="shared" si="381"/>
        <v>Truck 1</v>
      </c>
      <c r="V143" s="11" t="str">
        <f t="shared" si="381"/>
        <v>Truck 5</v>
      </c>
      <c r="W143" s="11" t="str">
        <f t="shared" si="381"/>
        <v>Truck 5</v>
      </c>
      <c r="X143" s="11" t="str">
        <f t="shared" si="381"/>
        <v>Truck 5</v>
      </c>
      <c r="Y143" s="11" t="str">
        <f t="shared" si="381"/>
        <v>Truck 5</v>
      </c>
      <c r="Z143" s="11" t="str">
        <f t="shared" si="381"/>
        <v>Truck 5</v>
      </c>
      <c r="AA143" s="11" t="str">
        <f t="shared" si="381"/>
        <v>Truck 5</v>
      </c>
      <c r="AB143" s="11" t="str">
        <f t="shared" si="381"/>
        <v>Truck 5</v>
      </c>
      <c r="AC143" s="11" t="str">
        <f t="shared" si="369"/>
        <v>Truck 5</v>
      </c>
      <c r="AD143" s="11" t="str">
        <f t="shared" si="369"/>
        <v>Truck 5</v>
      </c>
      <c r="AE143" s="11" t="str">
        <f t="shared" si="369"/>
        <v>Truck 5</v>
      </c>
      <c r="AF143" s="11" t="str">
        <f t="shared" si="369"/>
        <v>Truck 5</v>
      </c>
      <c r="AG143" s="11" t="str">
        <f t="shared" si="369"/>
        <v>Truck 5</v>
      </c>
      <c r="AK143" s="28"/>
      <c r="AL143" s="28"/>
      <c r="AM143" s="103"/>
      <c r="AN143" s="310"/>
      <c r="AO143" s="11" t="str">
        <f t="shared" ref="AO143:AV143" si="382">AO131</f>
        <v>Truck 1</v>
      </c>
      <c r="AP143" s="11" t="str">
        <f t="shared" si="382"/>
        <v>Truck 1</v>
      </c>
      <c r="AQ143" s="11" t="str">
        <f t="shared" si="382"/>
        <v>Truck 1</v>
      </c>
      <c r="AR143" s="11" t="str">
        <f t="shared" si="382"/>
        <v>Truck 1</v>
      </c>
      <c r="AS143" s="11" t="str">
        <f t="shared" si="382"/>
        <v>Truck 1</v>
      </c>
      <c r="AT143" s="11" t="str">
        <f t="shared" si="382"/>
        <v>Truck 1</v>
      </c>
      <c r="AU143" s="11" t="str">
        <f t="shared" si="382"/>
        <v>Truck 1</v>
      </c>
      <c r="AV143" s="11" t="str">
        <f t="shared" si="382"/>
        <v>Truck 1</v>
      </c>
      <c r="AW143" s="11" t="str">
        <f>AW131</f>
        <v>Truck 1</v>
      </c>
      <c r="AX143" s="11" t="str">
        <f t="shared" ref="AX143:BL143" si="383">AX131</f>
        <v>Truck 1</v>
      </c>
      <c r="AY143" s="11" t="str">
        <f t="shared" si="383"/>
        <v>Truck 1</v>
      </c>
      <c r="AZ143" s="11" t="str">
        <f t="shared" si="383"/>
        <v>Truck 1</v>
      </c>
      <c r="BA143" s="11" t="str">
        <f t="shared" si="383"/>
        <v>Truck 1</v>
      </c>
      <c r="BB143" s="11" t="str">
        <f t="shared" si="383"/>
        <v>Truck 1</v>
      </c>
      <c r="BC143" s="11" t="str">
        <f t="shared" si="383"/>
        <v>Truck 1</v>
      </c>
      <c r="BD143" s="11" t="str">
        <f t="shared" si="383"/>
        <v>Truck 1</v>
      </c>
      <c r="BE143" s="11" t="str">
        <f t="shared" si="383"/>
        <v>Truck 1</v>
      </c>
      <c r="BF143" s="11" t="str">
        <f t="shared" si="383"/>
        <v>Truck 1</v>
      </c>
      <c r="BG143" s="11" t="str">
        <f t="shared" si="383"/>
        <v>Truck 5</v>
      </c>
      <c r="BH143" s="11" t="str">
        <f t="shared" si="383"/>
        <v>Truck 5</v>
      </c>
      <c r="BI143" s="11" t="str">
        <f t="shared" si="383"/>
        <v>Truck 5</v>
      </c>
      <c r="BJ143" s="11" t="str">
        <f t="shared" si="383"/>
        <v>Truck 5</v>
      </c>
      <c r="BK143" s="11" t="str">
        <f t="shared" si="383"/>
        <v>Truck 5</v>
      </c>
      <c r="BL143" s="11" t="str">
        <f t="shared" si="383"/>
        <v>Truck 5</v>
      </c>
      <c r="BM143" s="11" t="str">
        <f t="shared" si="371"/>
        <v>Truck 5</v>
      </c>
      <c r="BN143" s="11" t="str">
        <f t="shared" si="371"/>
        <v>Truck 5</v>
      </c>
      <c r="BO143" s="11" t="str">
        <f t="shared" si="371"/>
        <v>Truck 5</v>
      </c>
      <c r="BP143" s="11" t="str">
        <f t="shared" si="371"/>
        <v>Truck 5</v>
      </c>
      <c r="BQ143" s="11" t="str">
        <f t="shared" si="371"/>
        <v>Truck 5</v>
      </c>
      <c r="BX143" s="310"/>
      <c r="BY143" s="11" t="str">
        <f t="shared" ref="BY143:CF143" si="384">BY131</f>
        <v>Truck 1</v>
      </c>
      <c r="BZ143" s="11" t="str">
        <f t="shared" si="384"/>
        <v>Truck 1</v>
      </c>
      <c r="CA143" s="11" t="str">
        <f t="shared" si="384"/>
        <v>Truck 1</v>
      </c>
      <c r="CB143" s="11" t="str">
        <f t="shared" si="384"/>
        <v>Truck 1</v>
      </c>
      <c r="CC143" s="11" t="str">
        <f t="shared" si="384"/>
        <v>Truck 1</v>
      </c>
      <c r="CD143" s="11" t="str">
        <f t="shared" si="384"/>
        <v>Truck 1</v>
      </c>
      <c r="CE143" s="11" t="str">
        <f t="shared" si="384"/>
        <v>Truck 1</v>
      </c>
      <c r="CF143" s="11" t="str">
        <f t="shared" si="384"/>
        <v>Truck 1</v>
      </c>
      <c r="CG143" s="11" t="str">
        <f>CG131</f>
        <v>Truck 1</v>
      </c>
      <c r="CH143" s="11" t="str">
        <f t="shared" ref="CH143:CV143" si="385">CH131</f>
        <v>Truck 1</v>
      </c>
      <c r="CI143" s="11" t="str">
        <f t="shared" si="385"/>
        <v>Truck 1</v>
      </c>
      <c r="CJ143" s="11" t="str">
        <f t="shared" si="385"/>
        <v>Truck 1</v>
      </c>
      <c r="CK143" s="11" t="str">
        <f t="shared" si="385"/>
        <v>Truck 1</v>
      </c>
      <c r="CL143" s="11" t="str">
        <f t="shared" si="385"/>
        <v>Truck 1</v>
      </c>
      <c r="CM143" s="11" t="str">
        <f t="shared" si="385"/>
        <v>Truck 1</v>
      </c>
      <c r="CN143" s="11" t="str">
        <f t="shared" si="385"/>
        <v>Truck 1</v>
      </c>
      <c r="CO143" s="11" t="str">
        <f t="shared" si="385"/>
        <v>Truck 1</v>
      </c>
      <c r="CP143" s="11" t="str">
        <f t="shared" si="385"/>
        <v>Truck 1</v>
      </c>
      <c r="CQ143" s="11" t="str">
        <f t="shared" si="385"/>
        <v>Truck 1</v>
      </c>
      <c r="CR143" s="11" t="str">
        <f t="shared" si="385"/>
        <v>Truck 1</v>
      </c>
      <c r="CS143" s="11" t="str">
        <f t="shared" si="385"/>
        <v>Truck 5</v>
      </c>
      <c r="CT143" s="11" t="str">
        <f t="shared" si="385"/>
        <v>Truck 5</v>
      </c>
      <c r="CU143" s="11" t="str">
        <f t="shared" si="385"/>
        <v>Truck 5</v>
      </c>
      <c r="CV143" s="11" t="str">
        <f t="shared" si="385"/>
        <v>Truck 5</v>
      </c>
      <c r="CW143" s="11" t="str">
        <f t="shared" si="373"/>
        <v>Truck 5</v>
      </c>
      <c r="CX143" s="11" t="str">
        <f t="shared" si="373"/>
        <v>Truck 5</v>
      </c>
      <c r="CY143" s="11" t="str">
        <f t="shared" si="373"/>
        <v>Truck 5</v>
      </c>
      <c r="CZ143" s="11" t="str">
        <f t="shared" si="373"/>
        <v>Truck 5</v>
      </c>
      <c r="DA143" s="11" t="str">
        <f t="shared" si="373"/>
        <v>Truck 5</v>
      </c>
    </row>
    <row r="144" spans="3:106" x14ac:dyDescent="0.2">
      <c r="C144" s="103"/>
      <c r="D144" s="101"/>
      <c r="E144" s="101"/>
      <c r="F144" s="101"/>
      <c r="G144" s="101"/>
      <c r="H144" s="101"/>
      <c r="I144" s="101"/>
      <c r="J144" s="101"/>
      <c r="K144" s="101"/>
      <c r="L144" s="101"/>
      <c r="M144" s="101"/>
      <c r="N144" s="101"/>
      <c r="O144" s="101"/>
      <c r="P144" s="101"/>
      <c r="Q144" s="101"/>
      <c r="R144" s="101"/>
      <c r="S144" s="101"/>
      <c r="T144" s="102"/>
      <c r="U144" s="102"/>
      <c r="V144" s="102"/>
      <c r="W144" s="102"/>
      <c r="X144" s="102"/>
      <c r="Y144" s="102"/>
      <c r="AC144" s="28"/>
      <c r="AD144" s="28"/>
      <c r="AE144" s="103"/>
      <c r="AF144" s="101"/>
      <c r="AG144" s="101"/>
      <c r="AH144" s="101"/>
      <c r="AI144" s="101"/>
      <c r="AJ144" s="101"/>
      <c r="AK144" s="101"/>
      <c r="AL144" s="101"/>
      <c r="AM144" s="101"/>
      <c r="AN144" s="101"/>
      <c r="AO144" s="101"/>
      <c r="AP144" s="101"/>
      <c r="AQ144" s="101"/>
      <c r="AR144" s="101"/>
      <c r="AS144" s="101"/>
      <c r="AT144" s="101"/>
      <c r="AU144" s="101"/>
    </row>
    <row r="145" spans="3:47" x14ac:dyDescent="0.2">
      <c r="C145" s="69"/>
      <c r="D145" s="9"/>
      <c r="E145" s="9"/>
      <c r="F145" s="9"/>
      <c r="G145" s="9"/>
      <c r="H145" s="9"/>
      <c r="I145" s="9"/>
      <c r="J145" s="9"/>
      <c r="K145" s="9"/>
      <c r="L145" s="9"/>
      <c r="M145" s="9"/>
      <c r="N145" s="9"/>
      <c r="O145" s="9"/>
      <c r="P145" s="9"/>
      <c r="Q145" s="9"/>
      <c r="R145" s="9"/>
      <c r="S145" s="9"/>
      <c r="AC145" s="28"/>
      <c r="AD145" s="28"/>
      <c r="AE145" s="104"/>
      <c r="AF145" s="104"/>
      <c r="AG145" s="104"/>
      <c r="AH145" s="104"/>
      <c r="AI145" s="104"/>
      <c r="AJ145" s="104"/>
      <c r="AK145" s="102"/>
      <c r="AL145" s="102"/>
      <c r="AM145" s="102"/>
      <c r="AN145" s="102"/>
      <c r="AO145" s="102"/>
      <c r="AP145" s="102"/>
      <c r="AQ145" s="102"/>
      <c r="AR145" s="102"/>
      <c r="AS145" s="102"/>
      <c r="AT145" s="102"/>
      <c r="AU145" s="102"/>
    </row>
    <row r="146" spans="3:47" x14ac:dyDescent="0.2">
      <c r="C146" s="69"/>
      <c r="D146" s="9"/>
      <c r="E146" s="9"/>
      <c r="F146" s="9"/>
      <c r="G146" s="9"/>
      <c r="H146" s="9"/>
      <c r="I146" s="9"/>
      <c r="J146" s="9"/>
      <c r="K146" s="9"/>
      <c r="L146" s="9"/>
      <c r="M146" s="9"/>
      <c r="N146" s="9"/>
      <c r="O146" s="9"/>
      <c r="P146" s="9"/>
      <c r="Q146" s="9"/>
      <c r="R146" s="9"/>
      <c r="S146" s="9"/>
      <c r="AC146" s="28"/>
      <c r="AD146" s="28"/>
      <c r="AE146" s="28"/>
      <c r="AF146" s="28"/>
      <c r="AG146" s="28"/>
      <c r="AH146" s="28"/>
      <c r="AI146" s="28"/>
      <c r="AJ146" s="28"/>
    </row>
    <row r="147" spans="3:47" x14ac:dyDescent="0.2">
      <c r="C147" s="69"/>
      <c r="D147" s="9"/>
      <c r="E147" s="9"/>
      <c r="F147" s="9"/>
      <c r="G147" s="9"/>
      <c r="H147" s="9"/>
      <c r="I147" s="9"/>
      <c r="J147" s="9"/>
      <c r="K147" s="9"/>
      <c r="L147" s="9"/>
      <c r="M147" s="9"/>
      <c r="N147" s="9"/>
      <c r="O147" s="9"/>
      <c r="P147" s="9"/>
      <c r="Q147" s="9"/>
      <c r="R147" s="9"/>
      <c r="S147" s="9"/>
      <c r="AC147" s="28"/>
      <c r="AD147" s="28"/>
      <c r="AE147" s="28"/>
      <c r="AF147" s="28"/>
      <c r="AG147" s="28"/>
      <c r="AH147" s="28"/>
      <c r="AI147" s="28"/>
      <c r="AJ147" s="28"/>
    </row>
    <row r="148" spans="3:47" x14ac:dyDescent="0.2">
      <c r="C148" s="69"/>
      <c r="D148" s="9"/>
      <c r="E148" s="9"/>
      <c r="F148" s="9"/>
      <c r="G148" s="9"/>
      <c r="H148" s="9"/>
      <c r="I148" s="9"/>
      <c r="J148" s="9"/>
      <c r="K148" s="9"/>
      <c r="L148" s="9"/>
      <c r="M148" s="9"/>
      <c r="N148" s="9"/>
      <c r="O148" s="9"/>
      <c r="P148" s="9"/>
      <c r="Q148" s="9"/>
      <c r="R148" s="9"/>
      <c r="S148" s="9"/>
      <c r="AC148" s="28"/>
      <c r="AD148" s="28"/>
      <c r="AE148" s="28"/>
      <c r="AF148" s="28"/>
      <c r="AG148" s="28"/>
      <c r="AH148" s="28"/>
      <c r="AI148" s="28"/>
      <c r="AJ148" s="28"/>
    </row>
    <row r="149" spans="3:47" x14ac:dyDescent="0.2">
      <c r="C149" s="28"/>
      <c r="D149" s="28"/>
      <c r="E149" s="28"/>
      <c r="F149" s="28"/>
      <c r="G149" s="28"/>
      <c r="H149" s="28"/>
      <c r="I149" s="28"/>
      <c r="J149" s="28"/>
      <c r="K149" s="28"/>
      <c r="L149" s="28"/>
      <c r="M149" s="28"/>
      <c r="AC149" s="28"/>
      <c r="AD149" s="28"/>
      <c r="AE149" s="28"/>
      <c r="AF149" s="28"/>
      <c r="AG149" s="28"/>
      <c r="AH149" s="28"/>
      <c r="AI149" s="28"/>
      <c r="AJ149" s="28"/>
    </row>
    <row r="150" spans="3:47" x14ac:dyDescent="0.2">
      <c r="C150" s="28"/>
      <c r="D150" s="28"/>
      <c r="E150" s="28"/>
      <c r="F150" s="28"/>
      <c r="G150" s="28"/>
      <c r="H150" s="28"/>
      <c r="I150" s="28"/>
      <c r="J150" s="28"/>
      <c r="K150" s="28"/>
      <c r="L150" s="28"/>
      <c r="M150" s="28"/>
      <c r="AC150" s="28"/>
      <c r="AD150" s="28"/>
      <c r="AE150" s="28"/>
      <c r="AF150" s="28"/>
      <c r="AG150" s="28"/>
      <c r="AH150" s="28"/>
      <c r="AI150" s="28"/>
      <c r="AJ150" s="28"/>
    </row>
  </sheetData>
  <mergeCells count="145">
    <mergeCell ref="BO47:BP47"/>
    <mergeCell ref="BO48:BP48"/>
    <mergeCell ref="BO49:BP49"/>
    <mergeCell ref="BO50:BP50"/>
    <mergeCell ref="BO41:BP41"/>
    <mergeCell ref="BO42:BP42"/>
    <mergeCell ref="BO43:BP43"/>
    <mergeCell ref="BO44:BP44"/>
    <mergeCell ref="BO45:BP45"/>
    <mergeCell ref="BO46:BP46"/>
    <mergeCell ref="BO12:BP12"/>
    <mergeCell ref="BO13:BP13"/>
    <mergeCell ref="BO14:BP14"/>
    <mergeCell ref="BO15:BP15"/>
    <mergeCell ref="BO17:BP17"/>
    <mergeCell ref="BO19:BP19"/>
    <mergeCell ref="BO20:BP20"/>
    <mergeCell ref="AM44:AN44"/>
    <mergeCell ref="AM45:AN45"/>
    <mergeCell ref="BO22:BP22"/>
    <mergeCell ref="BO23:BP23"/>
    <mergeCell ref="BO24:BP24"/>
    <mergeCell ref="BO26:BP26"/>
    <mergeCell ref="BO27:BP27"/>
    <mergeCell ref="BO28:BP28"/>
    <mergeCell ref="BO37:BP37"/>
    <mergeCell ref="BO38:BP38"/>
    <mergeCell ref="BO39:BP39"/>
    <mergeCell ref="BO40:BP40"/>
    <mergeCell ref="BO29:BP29"/>
    <mergeCell ref="BO30:BP30"/>
    <mergeCell ref="BO31:BP31"/>
    <mergeCell ref="BO32:BP32"/>
    <mergeCell ref="BO33:BP33"/>
    <mergeCell ref="AM46:AN46"/>
    <mergeCell ref="AM47:AN47"/>
    <mergeCell ref="AM48:AN48"/>
    <mergeCell ref="AM49:AN49"/>
    <mergeCell ref="AM38:AN38"/>
    <mergeCell ref="AM39:AN39"/>
    <mergeCell ref="AM40:AN40"/>
    <mergeCell ref="AM41:AN41"/>
    <mergeCell ref="AM42:AN42"/>
    <mergeCell ref="AM43:AN43"/>
    <mergeCell ref="AM35:AN35"/>
    <mergeCell ref="AM36:AN36"/>
    <mergeCell ref="AM37:AN37"/>
    <mergeCell ref="AM21:AN21"/>
    <mergeCell ref="AM14:AN14"/>
    <mergeCell ref="AM15:AN15"/>
    <mergeCell ref="AM31:AN31"/>
    <mergeCell ref="AM17:AN17"/>
    <mergeCell ref="BO35:BP35"/>
    <mergeCell ref="BO36:BP36"/>
    <mergeCell ref="AM19:AN19"/>
    <mergeCell ref="AM20:AN20"/>
    <mergeCell ref="AM22:AN22"/>
    <mergeCell ref="AM23:AN23"/>
    <mergeCell ref="AM24:AN24"/>
    <mergeCell ref="AM32:AN32"/>
    <mergeCell ref="AM33:AN33"/>
    <mergeCell ref="AM34:AN34"/>
    <mergeCell ref="BO34:BP34"/>
    <mergeCell ref="C14:D14"/>
    <mergeCell ref="C15:D15"/>
    <mergeCell ref="C17:D17"/>
    <mergeCell ref="AM51:AN51"/>
    <mergeCell ref="C37:D37"/>
    <mergeCell ref="C27:D27"/>
    <mergeCell ref="C28:D28"/>
    <mergeCell ref="C43:D43"/>
    <mergeCell ref="C33:D33"/>
    <mergeCell ref="C34:D34"/>
    <mergeCell ref="C35:D35"/>
    <mergeCell ref="C36:D36"/>
    <mergeCell ref="AM26:AN26"/>
    <mergeCell ref="AM27:AN27"/>
    <mergeCell ref="C44:D44"/>
    <mergeCell ref="C45:D45"/>
    <mergeCell ref="C46:D46"/>
    <mergeCell ref="C47:D47"/>
    <mergeCell ref="C48:D48"/>
    <mergeCell ref="C38:D38"/>
    <mergeCell ref="C39:D39"/>
    <mergeCell ref="C40:D40"/>
    <mergeCell ref="C41:D41"/>
    <mergeCell ref="C42:D42"/>
    <mergeCell ref="BW131:BX131"/>
    <mergeCell ref="BP134:BR134"/>
    <mergeCell ref="AM12:AN12"/>
    <mergeCell ref="AM13:AN13"/>
    <mergeCell ref="C16:D16"/>
    <mergeCell ref="C18:D18"/>
    <mergeCell ref="C21:D21"/>
    <mergeCell ref="C25:D25"/>
    <mergeCell ref="C29:D29"/>
    <mergeCell ref="C30:D30"/>
    <mergeCell ref="C31:D31"/>
    <mergeCell ref="AM28:AN28"/>
    <mergeCell ref="AM29:AN29"/>
    <mergeCell ref="AM30:AN30"/>
    <mergeCell ref="C32:D32"/>
    <mergeCell ref="C19:D19"/>
    <mergeCell ref="C20:D20"/>
    <mergeCell ref="C22:D22"/>
    <mergeCell ref="C23:D23"/>
    <mergeCell ref="C24:D24"/>
    <mergeCell ref="C26:D26"/>
    <mergeCell ref="BH80:BI80"/>
    <mergeCell ref="C12:D12"/>
    <mergeCell ref="C13:D13"/>
    <mergeCell ref="C50:D50"/>
    <mergeCell ref="C49:D49"/>
    <mergeCell ref="AM50:AN50"/>
    <mergeCell ref="BO51:BP51"/>
    <mergeCell ref="C105:D105"/>
    <mergeCell ref="C103:D103"/>
    <mergeCell ref="AF134:AH134"/>
    <mergeCell ref="AN136:AN137"/>
    <mergeCell ref="AF140:AG140"/>
    <mergeCell ref="AM131:AN131"/>
    <mergeCell ref="BX136:BX137"/>
    <mergeCell ref="BP140:BQ140"/>
    <mergeCell ref="AN142:AN143"/>
    <mergeCell ref="D134:F134"/>
    <mergeCell ref="D136:D137"/>
    <mergeCell ref="D140:E140"/>
    <mergeCell ref="D142:D143"/>
    <mergeCell ref="D80:E80"/>
    <mergeCell ref="AF80:AG80"/>
    <mergeCell ref="C104:D104"/>
    <mergeCell ref="C129:D129"/>
    <mergeCell ref="C130:D130"/>
    <mergeCell ref="BX142:BX143"/>
    <mergeCell ref="C131:D131"/>
    <mergeCell ref="AM103:AN103"/>
    <mergeCell ref="AM104:AN104"/>
    <mergeCell ref="AM105:AN105"/>
    <mergeCell ref="AM129:AN129"/>
    <mergeCell ref="AM130:AN130"/>
    <mergeCell ref="BW103:BX103"/>
    <mergeCell ref="BW104:BX104"/>
    <mergeCell ref="BW105:BX105"/>
    <mergeCell ref="BW129:BX129"/>
    <mergeCell ref="BW130:BX130"/>
  </mergeCells>
  <conditionalFormatting sqref="AM92:AN101 AN87:AN91 AM88:AM91 AM82:AN86 M82:AH101">
    <cfRule type="cellIs" dxfId="163" priority="839" operator="equal">
      <formula>#REF!</formula>
    </cfRule>
    <cfRule type="cellIs" dxfId="162" priority="840" operator="equal">
      <formula>#REF!</formula>
    </cfRule>
    <cfRule type="cellIs" dxfId="161" priority="841" operator="equal">
      <formula>#REF!</formula>
    </cfRule>
    <cfRule type="cellIs" dxfId="160" priority="842" operator="equal">
      <formula>M$51</formula>
    </cfRule>
    <cfRule type="cellIs" dxfId="159" priority="843" operator="equal">
      <formula>M$50</formula>
    </cfRule>
    <cfRule type="cellIs" dxfId="158" priority="844" operator="equal">
      <formula>M$49</formula>
    </cfRule>
    <cfRule type="cellIs" dxfId="157" priority="845" operator="equal">
      <formula>M$48</formula>
    </cfRule>
    <cfRule type="cellIs" dxfId="156" priority="846" operator="equal">
      <formula>M$47</formula>
    </cfRule>
    <cfRule type="cellIs" dxfId="155" priority="847" operator="equal">
      <formula>M$46</formula>
    </cfRule>
    <cfRule type="cellIs" dxfId="154" priority="848" operator="equal">
      <formula>M$45</formula>
    </cfRule>
    <cfRule type="cellIs" dxfId="153" priority="849" operator="equal">
      <formula>M$44</formula>
    </cfRule>
    <cfRule type="cellIs" dxfId="152" priority="850" operator="equal">
      <formula>M$43</formula>
    </cfRule>
    <cfRule type="cellIs" dxfId="151" priority="851" operator="equal">
      <formula>M$42</formula>
    </cfRule>
    <cfRule type="cellIs" dxfId="150" priority="852" operator="equal">
      <formula>M$41</formula>
    </cfRule>
    <cfRule type="cellIs" dxfId="149" priority="853" operator="equal">
      <formula>M$40</formula>
    </cfRule>
    <cfRule type="cellIs" dxfId="148" priority="854" operator="equal">
      <formula>M$39</formula>
    </cfRule>
    <cfRule type="cellIs" dxfId="147" priority="855" operator="equal">
      <formula>M$38</formula>
    </cfRule>
    <cfRule type="cellIs" dxfId="146" priority="856" operator="equal">
      <formula>M$37</formula>
    </cfRule>
    <cfRule type="cellIs" dxfId="145" priority="857" operator="equal">
      <formula>M$36</formula>
    </cfRule>
    <cfRule type="cellIs" dxfId="144" priority="858" operator="equal">
      <formula>M$35</formula>
    </cfRule>
    <cfRule type="cellIs" dxfId="143" priority="859" operator="equal">
      <formula>M$34</formula>
    </cfRule>
    <cfRule type="cellIs" dxfId="142" priority="860" operator="equal">
      <formula>M$33</formula>
    </cfRule>
    <cfRule type="cellIs" dxfId="141" priority="861" operator="equal">
      <formula>M$32</formula>
    </cfRule>
    <cfRule type="cellIs" dxfId="140" priority="862" operator="equal">
      <formula>M$31</formula>
    </cfRule>
    <cfRule type="cellIs" dxfId="139" priority="863" operator="equal">
      <formula>M$30</formula>
    </cfRule>
    <cfRule type="cellIs" dxfId="138" priority="864" operator="equal">
      <formula>M$29</formula>
    </cfRule>
    <cfRule type="cellIs" dxfId="137" priority="865" operator="equal">
      <formula>M$29</formula>
    </cfRule>
    <cfRule type="cellIs" dxfId="136" priority="866" operator="equal">
      <formula>M$28</formula>
    </cfRule>
    <cfRule type="cellIs" dxfId="135" priority="867" operator="equal">
      <formula>M$27</formula>
    </cfRule>
    <cfRule type="cellIs" dxfId="134" priority="868" operator="equal">
      <formula>M$26</formula>
    </cfRule>
    <cfRule type="cellIs" dxfId="133" priority="869" operator="equal">
      <formula>M$24</formula>
    </cfRule>
    <cfRule type="cellIs" dxfId="132" priority="870" operator="equal">
      <formula>M$23</formula>
    </cfRule>
    <cfRule type="cellIs" dxfId="131" priority="871" operator="equal">
      <formula>M$22</formula>
    </cfRule>
    <cfRule type="cellIs" dxfId="130" priority="872" operator="equal">
      <formula>M$20</formula>
    </cfRule>
    <cfRule type="cellIs" dxfId="129" priority="873" operator="equal">
      <formula>M$19</formula>
    </cfRule>
    <cfRule type="cellIs" dxfId="128" priority="874" operator="equal">
      <formula>M$17</formula>
    </cfRule>
    <cfRule type="cellIs" dxfId="127" priority="875" operator="equal">
      <formula>M$15</formula>
    </cfRule>
    <cfRule type="cellIs" dxfId="126" priority="876" operator="equal">
      <formula>M$14</formula>
    </cfRule>
    <cfRule type="cellIs" dxfId="125" priority="877" operator="equal">
      <formula>M$13</formula>
    </cfRule>
    <cfRule type="cellIs" dxfId="124" priority="878" operator="equal">
      <formula>#REF!</formula>
    </cfRule>
    <cfRule type="cellIs" dxfId="123" priority="879" operator="equal">
      <formula>M$12</formula>
    </cfRule>
  </conditionalFormatting>
  <conditionalFormatting sqref="BW88:BW101">
    <cfRule type="cellIs" dxfId="122" priority="42" operator="equal">
      <formula>#REF!</formula>
    </cfRule>
    <cfRule type="cellIs" dxfId="121" priority="43" operator="equal">
      <formula>#REF!</formula>
    </cfRule>
    <cfRule type="cellIs" dxfId="120" priority="44" operator="equal">
      <formula>#REF!</formula>
    </cfRule>
    <cfRule type="cellIs" dxfId="119" priority="45" operator="equal">
      <formula>#REF!</formula>
    </cfRule>
    <cfRule type="cellIs" dxfId="118" priority="46" operator="equal">
      <formula>#REF!</formula>
    </cfRule>
    <cfRule type="cellIs" dxfId="117" priority="47" operator="equal">
      <formula>#REF!</formula>
    </cfRule>
    <cfRule type="cellIs" dxfId="116" priority="48" operator="equal">
      <formula>#REF!</formula>
    </cfRule>
    <cfRule type="cellIs" dxfId="115" priority="49" operator="equal">
      <formula>#REF!</formula>
    </cfRule>
    <cfRule type="cellIs" dxfId="114" priority="50" operator="equal">
      <formula>#REF!</formula>
    </cfRule>
    <cfRule type="cellIs" dxfId="113" priority="51" operator="equal">
      <formula>#REF!</formula>
    </cfRule>
    <cfRule type="cellIs" dxfId="112" priority="52" operator="equal">
      <formula>#REF!</formula>
    </cfRule>
    <cfRule type="cellIs" dxfId="111" priority="53" operator="equal">
      <formula>#REF!</formula>
    </cfRule>
    <cfRule type="cellIs" dxfId="110" priority="54" operator="equal">
      <formula>#REF!</formula>
    </cfRule>
    <cfRule type="cellIs" dxfId="109" priority="55" operator="equal">
      <formula>#REF!</formula>
    </cfRule>
    <cfRule type="cellIs" dxfId="108" priority="56" operator="equal">
      <formula>#REF!</formula>
    </cfRule>
    <cfRule type="cellIs" dxfId="107" priority="57" operator="equal">
      <formula>#REF!</formula>
    </cfRule>
    <cfRule type="cellIs" dxfId="106" priority="58" operator="equal">
      <formula>#REF!</formula>
    </cfRule>
    <cfRule type="cellIs" dxfId="105" priority="59" operator="equal">
      <formula>#REF!</formula>
    </cfRule>
    <cfRule type="cellIs" dxfId="104" priority="60" operator="equal">
      <formula>#REF!</formula>
    </cfRule>
    <cfRule type="cellIs" dxfId="103" priority="61" operator="equal">
      <formula>#REF!</formula>
    </cfRule>
    <cfRule type="cellIs" dxfId="102" priority="62" operator="equal">
      <formula>#REF!</formula>
    </cfRule>
    <cfRule type="cellIs" dxfId="101" priority="63" operator="equal">
      <formula>#REF!</formula>
    </cfRule>
    <cfRule type="cellIs" dxfId="100" priority="64" operator="equal">
      <formula>#REF!</formula>
    </cfRule>
    <cfRule type="cellIs" dxfId="99" priority="65" operator="equal">
      <formula>#REF!</formula>
    </cfRule>
    <cfRule type="cellIs" dxfId="98" priority="66" operator="equal">
      <formula>#REF!</formula>
    </cfRule>
    <cfRule type="cellIs" dxfId="97" priority="67" operator="equal">
      <formula>#REF!</formula>
    </cfRule>
    <cfRule type="cellIs" dxfId="96" priority="68" operator="equal">
      <formula>#REF!</formula>
    </cfRule>
    <cfRule type="cellIs" dxfId="95" priority="69" operator="equal">
      <formula>#REF!</formula>
    </cfRule>
    <cfRule type="cellIs" dxfId="94" priority="70" operator="equal">
      <formula>#REF!</formula>
    </cfRule>
    <cfRule type="cellIs" dxfId="93" priority="71" operator="equal">
      <formula>#REF!</formula>
    </cfRule>
    <cfRule type="cellIs" dxfId="92" priority="72" operator="equal">
      <formula>#REF!</formula>
    </cfRule>
    <cfRule type="cellIs" dxfId="91" priority="73" operator="equal">
      <formula>#REF!</formula>
    </cfRule>
    <cfRule type="cellIs" dxfId="90" priority="74" operator="equal">
      <formula>#REF!</formula>
    </cfRule>
    <cfRule type="cellIs" dxfId="89" priority="75" operator="equal">
      <formula>#REF!</formula>
    </cfRule>
    <cfRule type="cellIs" dxfId="88" priority="76" operator="equal">
      <formula>#REF!</formula>
    </cfRule>
    <cfRule type="cellIs" dxfId="87" priority="77" operator="equal">
      <formula>#REF!</formula>
    </cfRule>
    <cfRule type="cellIs" dxfId="86" priority="78" operator="equal">
      <formula>#REF!</formula>
    </cfRule>
    <cfRule type="cellIs" dxfId="85" priority="79" operator="equal">
      <formula>#REF!</formula>
    </cfRule>
    <cfRule type="cellIs" dxfId="84" priority="80" operator="equal">
      <formula>#REF!</formula>
    </cfRule>
    <cfRule type="cellIs" dxfId="83" priority="81" operator="equal">
      <formula>#REF!</formula>
    </cfRule>
    <cfRule type="cellIs" dxfId="82" priority="82" operator="equal">
      <formula>#REF!</formula>
    </cfRule>
  </conditionalFormatting>
  <conditionalFormatting sqref="E82:L101">
    <cfRule type="cellIs" dxfId="81" priority="1" operator="equal">
      <formula>#REF!</formula>
    </cfRule>
    <cfRule type="cellIs" dxfId="80" priority="2" operator="equal">
      <formula>#REF!</formula>
    </cfRule>
    <cfRule type="cellIs" dxfId="79" priority="3" operator="equal">
      <formula>#REF!</formula>
    </cfRule>
    <cfRule type="cellIs" dxfId="78" priority="4" operator="equal">
      <formula>E$51</formula>
    </cfRule>
    <cfRule type="cellIs" dxfId="77" priority="5" operator="equal">
      <formula>E$50</formula>
    </cfRule>
    <cfRule type="cellIs" dxfId="76" priority="6" operator="equal">
      <formula>E$49</formula>
    </cfRule>
    <cfRule type="cellIs" dxfId="75" priority="7" operator="equal">
      <formula>E$48</formula>
    </cfRule>
    <cfRule type="cellIs" dxfId="74" priority="8" operator="equal">
      <formula>E$47</formula>
    </cfRule>
    <cfRule type="cellIs" dxfId="73" priority="9" operator="equal">
      <formula>E$46</formula>
    </cfRule>
    <cfRule type="cellIs" dxfId="72" priority="10" operator="equal">
      <formula>E$45</formula>
    </cfRule>
    <cfRule type="cellIs" dxfId="71" priority="11" operator="equal">
      <formula>E$44</formula>
    </cfRule>
    <cfRule type="cellIs" dxfId="70" priority="12" operator="equal">
      <formula>E$43</formula>
    </cfRule>
    <cfRule type="cellIs" dxfId="69" priority="13" operator="equal">
      <formula>E$42</formula>
    </cfRule>
    <cfRule type="cellIs" dxfId="68" priority="14" operator="equal">
      <formula>E$41</formula>
    </cfRule>
    <cfRule type="cellIs" dxfId="67" priority="15" operator="equal">
      <formula>E$40</formula>
    </cfRule>
    <cfRule type="cellIs" dxfId="66" priority="16" operator="equal">
      <formula>E$39</formula>
    </cfRule>
    <cfRule type="cellIs" dxfId="65" priority="17" operator="equal">
      <formula>E$38</formula>
    </cfRule>
    <cfRule type="cellIs" dxfId="64" priority="18" operator="equal">
      <formula>E$37</formula>
    </cfRule>
    <cfRule type="cellIs" dxfId="63" priority="19" operator="equal">
      <formula>E$36</formula>
    </cfRule>
    <cfRule type="cellIs" dxfId="62" priority="20" operator="equal">
      <formula>E$35</formula>
    </cfRule>
    <cfRule type="cellIs" dxfId="61" priority="21" operator="equal">
      <formula>E$34</formula>
    </cfRule>
    <cfRule type="cellIs" dxfId="60" priority="22" operator="equal">
      <formula>E$33</formula>
    </cfRule>
    <cfRule type="cellIs" dxfId="59" priority="23" operator="equal">
      <formula>E$32</formula>
    </cfRule>
    <cfRule type="cellIs" dxfId="58" priority="24" operator="equal">
      <formula>E$31</formula>
    </cfRule>
    <cfRule type="cellIs" dxfId="57" priority="25" operator="equal">
      <formula>E$30</formula>
    </cfRule>
    <cfRule type="cellIs" dxfId="56" priority="26" operator="equal">
      <formula>E$29</formula>
    </cfRule>
    <cfRule type="cellIs" dxfId="55" priority="27" operator="equal">
      <formula>E$29</formula>
    </cfRule>
    <cfRule type="cellIs" dxfId="54" priority="28" operator="equal">
      <formula>E$28</formula>
    </cfRule>
    <cfRule type="cellIs" dxfId="53" priority="29" operator="equal">
      <formula>E$27</formula>
    </cfRule>
    <cfRule type="cellIs" dxfId="52" priority="30" operator="equal">
      <formula>E$26</formula>
    </cfRule>
    <cfRule type="cellIs" dxfId="51" priority="31" operator="equal">
      <formula>E$24</formula>
    </cfRule>
    <cfRule type="cellIs" dxfId="50" priority="32" operator="equal">
      <formula>E$23</formula>
    </cfRule>
    <cfRule type="cellIs" dxfId="49" priority="33" operator="equal">
      <formula>E$22</formula>
    </cfRule>
    <cfRule type="cellIs" dxfId="48" priority="34" operator="equal">
      <formula>E$20</formula>
    </cfRule>
    <cfRule type="cellIs" dxfId="47" priority="35" operator="equal">
      <formula>E$19</formula>
    </cfRule>
    <cfRule type="cellIs" dxfId="46" priority="36" operator="equal">
      <formula>E$17</formula>
    </cfRule>
    <cfRule type="cellIs" dxfId="45" priority="37" operator="equal">
      <formula>E$15</formula>
    </cfRule>
    <cfRule type="cellIs" dxfId="44" priority="38" operator="equal">
      <formula>E$14</formula>
    </cfRule>
    <cfRule type="cellIs" dxfId="43" priority="39" operator="equal">
      <formula>E$13</formula>
    </cfRule>
    <cfRule type="cellIs" dxfId="42" priority="40" operator="equal">
      <formula>#REF!</formula>
    </cfRule>
    <cfRule type="cellIs" dxfId="41" priority="41" operator="equal">
      <formula>E$12</formula>
    </cfRule>
  </conditionalFormatting>
  <conditionalFormatting sqref="BW82:BW86 BR82:BR101 BX82:BX101">
    <cfRule type="cellIs" dxfId="40" priority="880" operator="equal">
      <formula>#REF!</formula>
    </cfRule>
    <cfRule type="cellIs" dxfId="39" priority="881" operator="equal">
      <formula>#REF!</formula>
    </cfRule>
    <cfRule type="cellIs" dxfId="38" priority="882" operator="equal">
      <formula>#REF!</formula>
    </cfRule>
    <cfRule type="cellIs" dxfId="37" priority="883" operator="equal">
      <formula>#REF!</formula>
    </cfRule>
    <cfRule type="cellIs" dxfId="36" priority="884" operator="equal">
      <formula>#REF!</formula>
    </cfRule>
    <cfRule type="cellIs" dxfId="35" priority="885" operator="equal">
      <formula>#REF!</formula>
    </cfRule>
    <cfRule type="cellIs" dxfId="34" priority="886" operator="equal">
      <formula>#REF!</formula>
    </cfRule>
    <cfRule type="cellIs" dxfId="33" priority="887" operator="equal">
      <formula>#REF!</formula>
    </cfRule>
    <cfRule type="cellIs" dxfId="32" priority="888" operator="equal">
      <formula>#REF!</formula>
    </cfRule>
    <cfRule type="cellIs" dxfId="31" priority="889" operator="equal">
      <formula>#REF!</formula>
    </cfRule>
    <cfRule type="cellIs" dxfId="30" priority="890" operator="equal">
      <formula>#REF!</formula>
    </cfRule>
    <cfRule type="cellIs" dxfId="29" priority="891" operator="equal">
      <formula>#REF!</formula>
    </cfRule>
    <cfRule type="cellIs" dxfId="28" priority="892" operator="equal">
      <formula>#REF!</formula>
    </cfRule>
    <cfRule type="cellIs" dxfId="27" priority="893" operator="equal">
      <formula>#REF!</formula>
    </cfRule>
    <cfRule type="cellIs" dxfId="26" priority="894" operator="equal">
      <formula>#REF!</formula>
    </cfRule>
    <cfRule type="cellIs" dxfId="25" priority="895" operator="equal">
      <formula>#REF!</formula>
    </cfRule>
    <cfRule type="cellIs" dxfId="24" priority="896" operator="equal">
      <formula>#REF!</formula>
    </cfRule>
    <cfRule type="cellIs" dxfId="23" priority="897" operator="equal">
      <formula>#REF!</formula>
    </cfRule>
    <cfRule type="cellIs" dxfId="22" priority="898" operator="equal">
      <formula>#REF!</formula>
    </cfRule>
    <cfRule type="cellIs" dxfId="21" priority="899" operator="equal">
      <formula>#REF!</formula>
    </cfRule>
    <cfRule type="cellIs" dxfId="20" priority="900" operator="equal">
      <formula>#REF!</formula>
    </cfRule>
    <cfRule type="cellIs" dxfId="19" priority="901" operator="equal">
      <formula>#REF!</formula>
    </cfRule>
    <cfRule type="cellIs" dxfId="18" priority="902" operator="equal">
      <formula>#REF!</formula>
    </cfRule>
    <cfRule type="cellIs" dxfId="17" priority="903" operator="equal">
      <formula>#REF!</formula>
    </cfRule>
    <cfRule type="cellIs" dxfId="16" priority="904" operator="equal">
      <formula>#REF!</formula>
    </cfRule>
    <cfRule type="cellIs" dxfId="15" priority="905" operator="equal">
      <formula>#REF!</formula>
    </cfRule>
    <cfRule type="cellIs" dxfId="14" priority="906" operator="equal">
      <formula>#REF!</formula>
    </cfRule>
    <cfRule type="cellIs" dxfId="13" priority="907" operator="equal">
      <formula>#REF!</formula>
    </cfRule>
    <cfRule type="cellIs" dxfId="12" priority="908" operator="equal">
      <formula>#REF!</formula>
    </cfRule>
    <cfRule type="cellIs" dxfId="11" priority="909" operator="equal">
      <formula>#REF!</formula>
    </cfRule>
    <cfRule type="cellIs" dxfId="10" priority="910" operator="equal">
      <formula>#REF!</formula>
    </cfRule>
    <cfRule type="cellIs" dxfId="9" priority="911" operator="equal">
      <formula>#REF!</formula>
    </cfRule>
    <cfRule type="cellIs" dxfId="8" priority="912" operator="equal">
      <formula>#REF!</formula>
    </cfRule>
    <cfRule type="cellIs" dxfId="7" priority="913" operator="equal">
      <formula>#REF!</formula>
    </cfRule>
    <cfRule type="cellIs" dxfId="6" priority="914" operator="equal">
      <formula>#REF!</formula>
    </cfRule>
    <cfRule type="cellIs" dxfId="5" priority="915" operator="equal">
      <formula>#REF!</formula>
    </cfRule>
    <cfRule type="cellIs" dxfId="4" priority="916" operator="equal">
      <formula>#REF!</formula>
    </cfRule>
    <cfRule type="cellIs" dxfId="3" priority="917" operator="equal">
      <formula>#REF!</formula>
    </cfRule>
    <cfRule type="cellIs" dxfId="2" priority="918" operator="equal">
      <formula>#REF!</formula>
    </cfRule>
    <cfRule type="cellIs" dxfId="1" priority="919" operator="equal">
      <formula>#REF!</formula>
    </cfRule>
    <cfRule type="cellIs" dxfId="0" priority="920" operator="equal">
      <formula>#REF!</formula>
    </cfRule>
  </conditionalFormatting>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5"/>
  <sheetViews>
    <sheetView workbookViewId="0"/>
  </sheetViews>
  <sheetFormatPr defaultRowHeight="15" x14ac:dyDescent="0.25"/>
  <cols>
    <col min="1" max="1" width="9.140625" style="249" customWidth="1"/>
    <col min="2" max="16384" width="9.140625" style="249"/>
  </cols>
  <sheetData>
    <row r="1" spans="1:32" x14ac:dyDescent="0.25">
      <c r="A1" s="249" t="s">
        <v>153</v>
      </c>
      <c r="B1" s="249" t="s">
        <v>154</v>
      </c>
    </row>
    <row r="2" spans="1:32" x14ac:dyDescent="0.25">
      <c r="A2" s="249">
        <v>10</v>
      </c>
      <c r="B2" s="249">
        <v>1.1499999999999999</v>
      </c>
    </row>
    <row r="4" spans="1:32" x14ac:dyDescent="0.25">
      <c r="A4" s="250"/>
      <c r="B4" s="250"/>
      <c r="C4" s="251" t="s">
        <v>68</v>
      </c>
      <c r="D4" s="252">
        <v>0</v>
      </c>
      <c r="E4" s="252">
        <v>0.25</v>
      </c>
      <c r="F4" s="252">
        <v>0.5</v>
      </c>
      <c r="G4" s="252">
        <v>0.75</v>
      </c>
      <c r="H4" s="252">
        <v>1</v>
      </c>
      <c r="I4" s="252">
        <v>1.25</v>
      </c>
      <c r="J4" s="252">
        <v>1.5</v>
      </c>
      <c r="K4" s="252">
        <v>1.75</v>
      </c>
      <c r="L4" s="253">
        <v>2</v>
      </c>
      <c r="M4" s="253">
        <v>2.5</v>
      </c>
      <c r="N4" s="253">
        <v>3</v>
      </c>
      <c r="O4" s="253">
        <v>3.5</v>
      </c>
      <c r="P4" s="253">
        <v>4</v>
      </c>
      <c r="Q4" s="253">
        <v>5</v>
      </c>
      <c r="R4" s="253">
        <v>6</v>
      </c>
      <c r="S4" s="253">
        <v>7</v>
      </c>
      <c r="T4" s="253">
        <v>8</v>
      </c>
      <c r="U4" s="253">
        <v>9</v>
      </c>
      <c r="V4" s="253">
        <v>10</v>
      </c>
      <c r="W4" s="253">
        <v>11</v>
      </c>
      <c r="X4" s="253">
        <v>12</v>
      </c>
      <c r="Y4" s="253">
        <v>13</v>
      </c>
      <c r="Z4" s="253">
        <v>14</v>
      </c>
      <c r="AA4" s="253">
        <v>15</v>
      </c>
      <c r="AB4" s="253">
        <v>16</v>
      </c>
      <c r="AC4" s="253">
        <v>17</v>
      </c>
      <c r="AD4" s="253">
        <v>18</v>
      </c>
      <c r="AE4" s="253">
        <v>19</v>
      </c>
      <c r="AF4" s="253">
        <v>20</v>
      </c>
    </row>
    <row r="5" spans="1:32" ht="60" x14ac:dyDescent="0.25">
      <c r="A5" s="250"/>
      <c r="B5" s="254" t="s">
        <v>155</v>
      </c>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row>
    <row r="6" spans="1:32" x14ac:dyDescent="0.25">
      <c r="A6" s="253">
        <v>1</v>
      </c>
      <c r="B6" s="255">
        <v>0</v>
      </c>
      <c r="C6" s="250"/>
      <c r="D6" s="256">
        <f>($A$2/12) + $B6 + $B$2*D$4</f>
        <v>0.83333333333333337</v>
      </c>
      <c r="E6" s="256">
        <f t="shared" ref="E6:AF6" si="0">($A$2/12) + $B6 + $B$2*E$4</f>
        <v>1.1208333333333333</v>
      </c>
      <c r="F6" s="256">
        <f t="shared" si="0"/>
        <v>1.4083333333333332</v>
      </c>
      <c r="G6" s="256">
        <f t="shared" si="0"/>
        <v>1.6958333333333333</v>
      </c>
      <c r="H6" s="256">
        <f t="shared" si="0"/>
        <v>1.9833333333333334</v>
      </c>
      <c r="I6" s="256">
        <f t="shared" si="0"/>
        <v>2.2708333333333335</v>
      </c>
      <c r="J6" s="256">
        <f t="shared" si="0"/>
        <v>2.5583333333333331</v>
      </c>
      <c r="K6" s="256">
        <f t="shared" si="0"/>
        <v>2.8458333333333332</v>
      </c>
      <c r="L6" s="256">
        <f t="shared" si="0"/>
        <v>3.1333333333333333</v>
      </c>
      <c r="M6" s="257">
        <f t="shared" si="0"/>
        <v>3.7083333333333335</v>
      </c>
      <c r="N6" s="257">
        <f t="shared" si="0"/>
        <v>4.2833333333333332</v>
      </c>
      <c r="O6" s="257">
        <f t="shared" si="0"/>
        <v>4.8583333333333325</v>
      </c>
      <c r="P6" s="257">
        <f t="shared" si="0"/>
        <v>5.4333333333333327</v>
      </c>
      <c r="Q6" s="257">
        <f t="shared" si="0"/>
        <v>6.583333333333333</v>
      </c>
      <c r="R6" s="257">
        <f t="shared" si="0"/>
        <v>7.7333333333333325</v>
      </c>
      <c r="S6" s="257">
        <f t="shared" si="0"/>
        <v>8.8833333333333329</v>
      </c>
      <c r="T6" s="257">
        <f t="shared" si="0"/>
        <v>10.033333333333333</v>
      </c>
      <c r="U6" s="257">
        <f t="shared" si="0"/>
        <v>11.183333333333334</v>
      </c>
      <c r="V6" s="257">
        <f t="shared" si="0"/>
        <v>12.333333333333334</v>
      </c>
      <c r="W6" s="257">
        <f t="shared" si="0"/>
        <v>13.483333333333333</v>
      </c>
      <c r="X6" s="258">
        <f t="shared" si="0"/>
        <v>14.633333333333333</v>
      </c>
      <c r="Y6" s="258">
        <f t="shared" si="0"/>
        <v>15.783333333333333</v>
      </c>
      <c r="Z6" s="258">
        <f t="shared" si="0"/>
        <v>16.93333333333333</v>
      </c>
      <c r="AA6" s="258">
        <f t="shared" si="0"/>
        <v>18.083333333333332</v>
      </c>
      <c r="AB6" s="258">
        <f t="shared" si="0"/>
        <v>19.233333333333331</v>
      </c>
      <c r="AC6" s="258">
        <f t="shared" si="0"/>
        <v>20.383333333333329</v>
      </c>
      <c r="AD6" s="258">
        <f t="shared" si="0"/>
        <v>21.533333333333331</v>
      </c>
      <c r="AE6" s="258">
        <f t="shared" si="0"/>
        <v>22.68333333333333</v>
      </c>
      <c r="AF6" s="258">
        <f t="shared" si="0"/>
        <v>23.833333333333332</v>
      </c>
    </row>
    <row r="7" spans="1:32" x14ac:dyDescent="0.25">
      <c r="B7" s="259"/>
    </row>
    <row r="8" spans="1:32" x14ac:dyDescent="0.25">
      <c r="A8" s="250" t="s">
        <v>147</v>
      </c>
      <c r="B8" s="253">
        <v>3.5</v>
      </c>
      <c r="C8" s="250"/>
      <c r="D8" s="258">
        <f>($A$2/12) + $B8 + $B$2*D$4</f>
        <v>4.333333333333333</v>
      </c>
      <c r="E8" s="258">
        <f>($A$2/12) + $B8 + $B$2*E$4</f>
        <v>4.6208333333333327</v>
      </c>
      <c r="F8" s="258">
        <f t="shared" ref="F8:AF21" si="1">($A$2/12) + $B8 + $B$2*F$4</f>
        <v>4.9083333333333332</v>
      </c>
      <c r="G8" s="258">
        <f t="shared" si="1"/>
        <v>5.1958333333333329</v>
      </c>
      <c r="H8" s="258">
        <f t="shared" si="1"/>
        <v>5.4833333333333325</v>
      </c>
      <c r="I8" s="258">
        <f t="shared" si="1"/>
        <v>5.770833333333333</v>
      </c>
      <c r="J8" s="258">
        <f t="shared" si="1"/>
        <v>6.0583333333333327</v>
      </c>
      <c r="K8" s="258">
        <f t="shared" si="1"/>
        <v>6.3458333333333332</v>
      </c>
      <c r="L8" s="258">
        <f t="shared" si="1"/>
        <v>6.6333333333333329</v>
      </c>
      <c r="M8" s="260">
        <f t="shared" si="1"/>
        <v>7.208333333333333</v>
      </c>
      <c r="N8" s="260">
        <f t="shared" si="1"/>
        <v>7.7833333333333332</v>
      </c>
      <c r="O8" s="260">
        <f t="shared" si="1"/>
        <v>8.3583333333333325</v>
      </c>
      <c r="P8" s="260">
        <f t="shared" si="1"/>
        <v>8.9333333333333336</v>
      </c>
      <c r="Q8" s="260">
        <f t="shared" si="1"/>
        <v>10.083333333333332</v>
      </c>
      <c r="R8" s="260">
        <f t="shared" si="1"/>
        <v>11.233333333333333</v>
      </c>
      <c r="S8" s="260">
        <f t="shared" si="1"/>
        <v>12.383333333333333</v>
      </c>
      <c r="T8" s="260">
        <f t="shared" si="1"/>
        <v>13.533333333333331</v>
      </c>
      <c r="U8" s="260">
        <f t="shared" si="1"/>
        <v>14.683333333333334</v>
      </c>
      <c r="V8" s="260">
        <f t="shared" si="1"/>
        <v>15.833333333333332</v>
      </c>
      <c r="W8" s="260">
        <f t="shared" si="1"/>
        <v>16.983333333333331</v>
      </c>
      <c r="X8" s="260">
        <f t="shared" si="1"/>
        <v>18.133333333333333</v>
      </c>
      <c r="Y8" s="260">
        <f t="shared" si="1"/>
        <v>19.283333333333331</v>
      </c>
      <c r="Z8" s="260">
        <f t="shared" si="1"/>
        <v>20.43333333333333</v>
      </c>
      <c r="AA8" s="260">
        <f t="shared" si="1"/>
        <v>21.583333333333332</v>
      </c>
      <c r="AB8" s="260">
        <f t="shared" si="1"/>
        <v>22.733333333333331</v>
      </c>
      <c r="AC8" s="260">
        <f t="shared" si="1"/>
        <v>23.883333333333329</v>
      </c>
      <c r="AD8" s="260">
        <f t="shared" si="1"/>
        <v>25.033333333333331</v>
      </c>
      <c r="AE8" s="260">
        <f t="shared" si="1"/>
        <v>26.18333333333333</v>
      </c>
      <c r="AF8" s="260">
        <f t="shared" si="1"/>
        <v>27.333333333333332</v>
      </c>
    </row>
    <row r="9" spans="1:32" x14ac:dyDescent="0.25">
      <c r="A9" s="250" t="s">
        <v>156</v>
      </c>
      <c r="B9" s="253">
        <v>7</v>
      </c>
      <c r="C9" s="250"/>
      <c r="D9" s="258">
        <f t="shared" ref="D9:T21" si="2">($A$2/12) + $B9 + $B$2*D$4</f>
        <v>7.833333333333333</v>
      </c>
      <c r="E9" s="258">
        <f t="shared" si="2"/>
        <v>8.1208333333333336</v>
      </c>
      <c r="F9" s="258">
        <f t="shared" si="2"/>
        <v>8.4083333333333332</v>
      </c>
      <c r="G9" s="258">
        <f t="shared" si="2"/>
        <v>8.6958333333333329</v>
      </c>
      <c r="H9" s="258">
        <f t="shared" si="2"/>
        <v>8.9833333333333325</v>
      </c>
      <c r="I9" s="258">
        <f t="shared" si="2"/>
        <v>9.2708333333333321</v>
      </c>
      <c r="J9" s="258">
        <f t="shared" si="2"/>
        <v>9.5583333333333336</v>
      </c>
      <c r="K9" s="258">
        <f t="shared" si="2"/>
        <v>9.8458333333333332</v>
      </c>
      <c r="L9" s="258">
        <f t="shared" si="2"/>
        <v>10.133333333333333</v>
      </c>
      <c r="M9" s="260">
        <f t="shared" si="2"/>
        <v>10.708333333333332</v>
      </c>
      <c r="N9" s="260">
        <f t="shared" si="2"/>
        <v>11.283333333333333</v>
      </c>
      <c r="O9" s="260">
        <f t="shared" si="2"/>
        <v>11.858333333333333</v>
      </c>
      <c r="P9" s="260">
        <f t="shared" si="2"/>
        <v>12.433333333333334</v>
      </c>
      <c r="Q9" s="260">
        <f t="shared" si="2"/>
        <v>13.583333333333332</v>
      </c>
      <c r="R9" s="260">
        <f t="shared" si="2"/>
        <v>14.733333333333333</v>
      </c>
      <c r="S9" s="260">
        <f t="shared" si="2"/>
        <v>15.883333333333333</v>
      </c>
      <c r="T9" s="260">
        <f t="shared" si="2"/>
        <v>17.033333333333331</v>
      </c>
      <c r="U9" s="260">
        <f t="shared" si="1"/>
        <v>18.183333333333334</v>
      </c>
      <c r="V9" s="260">
        <f t="shared" si="1"/>
        <v>19.333333333333332</v>
      </c>
      <c r="W9" s="260">
        <f t="shared" si="1"/>
        <v>20.483333333333331</v>
      </c>
      <c r="X9" s="260">
        <f t="shared" si="1"/>
        <v>21.633333333333333</v>
      </c>
      <c r="Y9" s="260">
        <f t="shared" si="1"/>
        <v>22.783333333333331</v>
      </c>
      <c r="Z9" s="260">
        <f t="shared" si="1"/>
        <v>23.93333333333333</v>
      </c>
      <c r="AA9" s="260">
        <f t="shared" si="1"/>
        <v>25.083333333333332</v>
      </c>
      <c r="AB9" s="260">
        <f t="shared" si="1"/>
        <v>26.233333333333331</v>
      </c>
      <c r="AC9" s="260">
        <f t="shared" si="1"/>
        <v>27.383333333333329</v>
      </c>
      <c r="AD9" s="260">
        <f t="shared" si="1"/>
        <v>28.533333333333331</v>
      </c>
      <c r="AE9" s="260">
        <f t="shared" si="1"/>
        <v>29.68333333333333</v>
      </c>
      <c r="AF9" s="260">
        <f t="shared" si="1"/>
        <v>30.833333333333332</v>
      </c>
    </row>
    <row r="10" spans="1:32" x14ac:dyDescent="0.25">
      <c r="A10" s="250" t="s">
        <v>148</v>
      </c>
      <c r="B10" s="253">
        <v>10.5</v>
      </c>
      <c r="C10" s="250"/>
      <c r="D10" s="258">
        <f t="shared" si="2"/>
        <v>11.333333333333334</v>
      </c>
      <c r="E10" s="258">
        <f t="shared" si="2"/>
        <v>11.620833333333334</v>
      </c>
      <c r="F10" s="258">
        <f t="shared" si="2"/>
        <v>11.908333333333333</v>
      </c>
      <c r="G10" s="258">
        <f t="shared" si="2"/>
        <v>12.195833333333335</v>
      </c>
      <c r="H10" s="258">
        <f t="shared" si="2"/>
        <v>12.483333333333334</v>
      </c>
      <c r="I10" s="258">
        <f t="shared" si="2"/>
        <v>12.770833333333334</v>
      </c>
      <c r="J10" s="258">
        <f t="shared" si="2"/>
        <v>13.058333333333334</v>
      </c>
      <c r="K10" s="258">
        <f t="shared" si="2"/>
        <v>13.345833333333333</v>
      </c>
      <c r="L10" s="258">
        <f t="shared" si="2"/>
        <v>13.633333333333333</v>
      </c>
      <c r="M10" s="260">
        <f t="shared" si="2"/>
        <v>14.208333333333334</v>
      </c>
      <c r="N10" s="260">
        <f t="shared" si="2"/>
        <v>14.783333333333333</v>
      </c>
      <c r="O10" s="260">
        <f t="shared" si="2"/>
        <v>15.358333333333334</v>
      </c>
      <c r="P10" s="260">
        <f t="shared" si="2"/>
        <v>15.933333333333334</v>
      </c>
      <c r="Q10" s="260">
        <f t="shared" si="2"/>
        <v>17.083333333333336</v>
      </c>
      <c r="R10" s="260">
        <f t="shared" si="2"/>
        <v>18.233333333333334</v>
      </c>
      <c r="S10" s="260">
        <f t="shared" si="2"/>
        <v>19.383333333333333</v>
      </c>
      <c r="T10" s="260">
        <f t="shared" si="2"/>
        <v>20.533333333333331</v>
      </c>
      <c r="U10" s="260">
        <f t="shared" si="1"/>
        <v>21.683333333333334</v>
      </c>
      <c r="V10" s="260">
        <f t="shared" si="1"/>
        <v>22.833333333333336</v>
      </c>
      <c r="W10" s="260">
        <f t="shared" si="1"/>
        <v>23.983333333333334</v>
      </c>
      <c r="X10" s="260">
        <f t="shared" si="1"/>
        <v>25.133333333333333</v>
      </c>
      <c r="Y10" s="260">
        <f t="shared" si="1"/>
        <v>26.283333333333331</v>
      </c>
      <c r="Z10" s="260">
        <f t="shared" si="1"/>
        <v>27.43333333333333</v>
      </c>
      <c r="AA10" s="260">
        <f t="shared" si="1"/>
        <v>28.583333333333336</v>
      </c>
      <c r="AB10" s="260">
        <f t="shared" si="1"/>
        <v>29.733333333333334</v>
      </c>
      <c r="AC10" s="260">
        <f t="shared" si="1"/>
        <v>30.883333333333333</v>
      </c>
      <c r="AD10" s="260">
        <f t="shared" si="1"/>
        <v>32.033333333333331</v>
      </c>
      <c r="AE10" s="260">
        <f t="shared" si="1"/>
        <v>33.18333333333333</v>
      </c>
      <c r="AF10" s="260">
        <f t="shared" si="1"/>
        <v>34.333333333333336</v>
      </c>
    </row>
    <row r="11" spans="1:32" x14ac:dyDescent="0.25">
      <c r="A11" s="250" t="s">
        <v>157</v>
      </c>
      <c r="B11" s="253">
        <v>14</v>
      </c>
      <c r="C11" s="250"/>
      <c r="D11" s="258">
        <f t="shared" si="2"/>
        <v>14.833333333333334</v>
      </c>
      <c r="E11" s="258">
        <f t="shared" si="2"/>
        <v>15.120833333333334</v>
      </c>
      <c r="F11" s="258">
        <f t="shared" si="2"/>
        <v>15.408333333333333</v>
      </c>
      <c r="G11" s="258">
        <f t="shared" si="2"/>
        <v>15.695833333333335</v>
      </c>
      <c r="H11" s="258">
        <f t="shared" si="2"/>
        <v>15.983333333333334</v>
      </c>
      <c r="I11" s="258">
        <f t="shared" si="2"/>
        <v>16.270833333333336</v>
      </c>
      <c r="J11" s="258">
        <f t="shared" si="2"/>
        <v>16.558333333333334</v>
      </c>
      <c r="K11" s="258">
        <f t="shared" si="2"/>
        <v>16.845833333333335</v>
      </c>
      <c r="L11" s="258">
        <f t="shared" si="2"/>
        <v>17.133333333333333</v>
      </c>
      <c r="M11" s="260">
        <f t="shared" si="2"/>
        <v>17.708333333333336</v>
      </c>
      <c r="N11" s="260">
        <f t="shared" si="2"/>
        <v>18.283333333333335</v>
      </c>
      <c r="O11" s="260">
        <f t="shared" si="2"/>
        <v>18.858333333333334</v>
      </c>
      <c r="P11" s="260">
        <f t="shared" si="2"/>
        <v>19.433333333333334</v>
      </c>
      <c r="Q11" s="260">
        <f t="shared" si="2"/>
        <v>20.583333333333336</v>
      </c>
      <c r="R11" s="260">
        <f t="shared" si="2"/>
        <v>21.733333333333334</v>
      </c>
      <c r="S11" s="260">
        <f t="shared" si="2"/>
        <v>22.883333333333333</v>
      </c>
      <c r="T11" s="260">
        <f t="shared" si="2"/>
        <v>24.033333333333331</v>
      </c>
      <c r="U11" s="260">
        <f t="shared" si="1"/>
        <v>25.183333333333334</v>
      </c>
      <c r="V11" s="260">
        <f t="shared" si="1"/>
        <v>26.333333333333336</v>
      </c>
      <c r="W11" s="260">
        <f t="shared" si="1"/>
        <v>27.483333333333334</v>
      </c>
      <c r="X11" s="260">
        <f t="shared" si="1"/>
        <v>28.633333333333333</v>
      </c>
      <c r="Y11" s="260">
        <f t="shared" si="1"/>
        <v>29.783333333333331</v>
      </c>
      <c r="Z11" s="260">
        <f t="shared" si="1"/>
        <v>30.93333333333333</v>
      </c>
      <c r="AA11" s="260">
        <f t="shared" si="1"/>
        <v>32.083333333333336</v>
      </c>
      <c r="AB11" s="260">
        <f t="shared" si="1"/>
        <v>33.233333333333334</v>
      </c>
      <c r="AC11" s="260">
        <f t="shared" si="1"/>
        <v>34.383333333333333</v>
      </c>
      <c r="AD11" s="260">
        <f t="shared" si="1"/>
        <v>35.533333333333331</v>
      </c>
      <c r="AE11" s="260">
        <f t="shared" si="1"/>
        <v>36.68333333333333</v>
      </c>
      <c r="AF11" s="260">
        <f t="shared" si="1"/>
        <v>37.833333333333336</v>
      </c>
    </row>
    <row r="12" spans="1:32" x14ac:dyDescent="0.25">
      <c r="A12" s="250" t="s">
        <v>158</v>
      </c>
      <c r="B12" s="253">
        <v>17.5</v>
      </c>
      <c r="C12" s="250"/>
      <c r="D12" s="258">
        <f t="shared" si="2"/>
        <v>18.333333333333332</v>
      </c>
      <c r="E12" s="258">
        <f t="shared" si="2"/>
        <v>18.620833333333334</v>
      </c>
      <c r="F12" s="258">
        <f t="shared" si="2"/>
        <v>18.908333333333331</v>
      </c>
      <c r="G12" s="258">
        <f t="shared" si="2"/>
        <v>19.195833333333333</v>
      </c>
      <c r="H12" s="258">
        <f t="shared" si="2"/>
        <v>19.483333333333331</v>
      </c>
      <c r="I12" s="258">
        <f t="shared" si="2"/>
        <v>19.770833333333332</v>
      </c>
      <c r="J12" s="258">
        <f t="shared" si="2"/>
        <v>20.058333333333334</v>
      </c>
      <c r="K12" s="258">
        <f t="shared" si="2"/>
        <v>20.345833333333331</v>
      </c>
      <c r="L12" s="258">
        <f t="shared" si="2"/>
        <v>20.633333333333333</v>
      </c>
      <c r="M12" s="260">
        <f t="shared" si="2"/>
        <v>21.208333333333332</v>
      </c>
      <c r="N12" s="260">
        <f t="shared" si="2"/>
        <v>21.783333333333331</v>
      </c>
      <c r="O12" s="260">
        <f t="shared" si="2"/>
        <v>22.358333333333331</v>
      </c>
      <c r="P12" s="260">
        <f t="shared" si="2"/>
        <v>22.93333333333333</v>
      </c>
      <c r="Q12" s="260">
        <f t="shared" si="2"/>
        <v>24.083333333333332</v>
      </c>
      <c r="R12" s="260">
        <f t="shared" si="2"/>
        <v>25.233333333333331</v>
      </c>
      <c r="S12" s="260">
        <f t="shared" si="2"/>
        <v>26.383333333333333</v>
      </c>
      <c r="T12" s="260">
        <f t="shared" si="2"/>
        <v>27.533333333333331</v>
      </c>
      <c r="U12" s="260">
        <f t="shared" si="1"/>
        <v>28.68333333333333</v>
      </c>
      <c r="V12" s="260">
        <f t="shared" si="1"/>
        <v>29.833333333333332</v>
      </c>
      <c r="W12" s="260">
        <f t="shared" si="1"/>
        <v>30.983333333333331</v>
      </c>
      <c r="X12" s="260">
        <f t="shared" si="1"/>
        <v>32.133333333333333</v>
      </c>
      <c r="Y12" s="260">
        <f t="shared" si="1"/>
        <v>33.283333333333331</v>
      </c>
      <c r="Z12" s="260">
        <f t="shared" si="1"/>
        <v>34.43333333333333</v>
      </c>
      <c r="AA12" s="260">
        <f t="shared" si="1"/>
        <v>35.583333333333329</v>
      </c>
      <c r="AB12" s="260">
        <f t="shared" si="1"/>
        <v>36.733333333333334</v>
      </c>
      <c r="AC12" s="260">
        <f t="shared" si="1"/>
        <v>37.883333333333326</v>
      </c>
      <c r="AD12" s="260">
        <f t="shared" si="1"/>
        <v>39.033333333333331</v>
      </c>
      <c r="AE12" s="260">
        <f t="shared" si="1"/>
        <v>40.18333333333333</v>
      </c>
      <c r="AF12" s="260">
        <f t="shared" si="1"/>
        <v>41.333333333333329</v>
      </c>
    </row>
    <row r="13" spans="1:32" x14ac:dyDescent="0.25">
      <c r="A13" s="261" t="s">
        <v>149</v>
      </c>
      <c r="B13" s="262">
        <v>21</v>
      </c>
      <c r="C13" s="261"/>
      <c r="D13" s="263">
        <f t="shared" si="2"/>
        <v>21.833333333333332</v>
      </c>
      <c r="E13" s="263">
        <f t="shared" si="2"/>
        <v>22.120833333333334</v>
      </c>
      <c r="F13" s="263">
        <f t="shared" si="2"/>
        <v>22.408333333333331</v>
      </c>
      <c r="G13" s="263">
        <f t="shared" si="2"/>
        <v>22.695833333333333</v>
      </c>
      <c r="H13" s="263">
        <f t="shared" si="2"/>
        <v>22.983333333333331</v>
      </c>
      <c r="I13" s="263">
        <f t="shared" si="2"/>
        <v>23.270833333333332</v>
      </c>
      <c r="J13" s="263">
        <f t="shared" si="2"/>
        <v>23.558333333333334</v>
      </c>
      <c r="K13" s="263">
        <f t="shared" si="2"/>
        <v>23.845833333333331</v>
      </c>
      <c r="L13" s="263">
        <f t="shared" si="2"/>
        <v>24.133333333333333</v>
      </c>
      <c r="M13" s="264">
        <f t="shared" si="2"/>
        <v>24.708333333333332</v>
      </c>
      <c r="N13" s="264">
        <f t="shared" si="2"/>
        <v>25.283333333333331</v>
      </c>
      <c r="O13" s="264">
        <f t="shared" si="2"/>
        <v>25.858333333333331</v>
      </c>
      <c r="P13" s="264">
        <f t="shared" si="2"/>
        <v>26.43333333333333</v>
      </c>
      <c r="Q13" s="264">
        <f t="shared" si="2"/>
        <v>27.583333333333332</v>
      </c>
      <c r="R13" s="264">
        <f t="shared" si="2"/>
        <v>28.733333333333331</v>
      </c>
      <c r="S13" s="264">
        <f t="shared" si="2"/>
        <v>29.883333333333333</v>
      </c>
      <c r="T13" s="264">
        <f t="shared" si="2"/>
        <v>31.033333333333331</v>
      </c>
      <c r="U13" s="264">
        <f t="shared" si="1"/>
        <v>32.18333333333333</v>
      </c>
      <c r="V13" s="264">
        <f t="shared" si="1"/>
        <v>33.333333333333329</v>
      </c>
      <c r="W13" s="264">
        <f t="shared" si="1"/>
        <v>34.483333333333334</v>
      </c>
      <c r="X13" s="264">
        <f t="shared" si="1"/>
        <v>35.633333333333333</v>
      </c>
      <c r="Y13" s="264">
        <f t="shared" si="1"/>
        <v>36.783333333333331</v>
      </c>
      <c r="Z13" s="264">
        <f t="shared" si="1"/>
        <v>37.93333333333333</v>
      </c>
      <c r="AA13" s="264">
        <f t="shared" si="1"/>
        <v>39.083333333333329</v>
      </c>
      <c r="AB13" s="264">
        <f t="shared" si="1"/>
        <v>40.233333333333334</v>
      </c>
      <c r="AC13" s="264">
        <f t="shared" si="1"/>
        <v>41.383333333333326</v>
      </c>
      <c r="AD13" s="264">
        <f t="shared" si="1"/>
        <v>42.533333333333331</v>
      </c>
      <c r="AE13" s="264">
        <f t="shared" si="1"/>
        <v>43.68333333333333</v>
      </c>
      <c r="AF13" s="264">
        <f t="shared" si="1"/>
        <v>44.833333333333329</v>
      </c>
    </row>
    <row r="14" spans="1:32" x14ac:dyDescent="0.25">
      <c r="A14" s="250" t="s">
        <v>159</v>
      </c>
      <c r="B14" s="253">
        <v>24.5</v>
      </c>
      <c r="C14" s="250"/>
      <c r="D14" s="258">
        <f t="shared" si="2"/>
        <v>25.333333333333332</v>
      </c>
      <c r="E14" s="258">
        <f t="shared" si="2"/>
        <v>25.620833333333334</v>
      </c>
      <c r="F14" s="258">
        <f t="shared" si="2"/>
        <v>25.908333333333331</v>
      </c>
      <c r="G14" s="258">
        <f t="shared" si="2"/>
        <v>26.195833333333333</v>
      </c>
      <c r="H14" s="258">
        <f t="shared" si="2"/>
        <v>26.483333333333331</v>
      </c>
      <c r="I14" s="258">
        <f t="shared" si="2"/>
        <v>26.770833333333332</v>
      </c>
      <c r="J14" s="258">
        <f t="shared" si="2"/>
        <v>27.058333333333334</v>
      </c>
      <c r="K14" s="258">
        <f t="shared" si="2"/>
        <v>27.345833333333331</v>
      </c>
      <c r="L14" s="258">
        <f t="shared" si="2"/>
        <v>27.633333333333333</v>
      </c>
      <c r="M14" s="260">
        <f t="shared" si="2"/>
        <v>28.208333333333332</v>
      </c>
      <c r="N14" s="260">
        <f t="shared" si="2"/>
        <v>28.783333333333331</v>
      </c>
      <c r="O14" s="260">
        <f t="shared" si="2"/>
        <v>29.358333333333331</v>
      </c>
      <c r="P14" s="260">
        <f t="shared" si="2"/>
        <v>29.93333333333333</v>
      </c>
      <c r="Q14" s="260">
        <f t="shared" si="2"/>
        <v>31.083333333333332</v>
      </c>
      <c r="R14" s="260">
        <f t="shared" si="2"/>
        <v>32.233333333333334</v>
      </c>
      <c r="S14" s="260">
        <f t="shared" si="2"/>
        <v>33.383333333333333</v>
      </c>
      <c r="T14" s="260">
        <f t="shared" si="2"/>
        <v>34.533333333333331</v>
      </c>
      <c r="U14" s="260">
        <f t="shared" si="1"/>
        <v>35.68333333333333</v>
      </c>
      <c r="V14" s="260">
        <f t="shared" si="1"/>
        <v>36.833333333333329</v>
      </c>
      <c r="W14" s="260">
        <f t="shared" si="1"/>
        <v>37.983333333333334</v>
      </c>
      <c r="X14" s="260">
        <f t="shared" si="1"/>
        <v>39.133333333333333</v>
      </c>
      <c r="Y14" s="260">
        <f t="shared" si="1"/>
        <v>40.283333333333331</v>
      </c>
      <c r="Z14" s="260">
        <f t="shared" si="1"/>
        <v>41.43333333333333</v>
      </c>
      <c r="AA14" s="260">
        <f t="shared" si="1"/>
        <v>42.583333333333329</v>
      </c>
      <c r="AB14" s="260">
        <f t="shared" si="1"/>
        <v>43.733333333333334</v>
      </c>
      <c r="AC14" s="260">
        <f t="shared" si="1"/>
        <v>44.883333333333326</v>
      </c>
      <c r="AD14" s="260">
        <f t="shared" si="1"/>
        <v>46.033333333333331</v>
      </c>
      <c r="AE14" s="260">
        <f t="shared" si="1"/>
        <v>47.18333333333333</v>
      </c>
      <c r="AF14" s="260">
        <f t="shared" si="1"/>
        <v>48.333333333333329</v>
      </c>
    </row>
    <row r="15" spans="1:32" x14ac:dyDescent="0.25">
      <c r="A15" s="265"/>
      <c r="B15" s="266"/>
      <c r="C15" s="265"/>
      <c r="D15" s="267"/>
      <c r="E15" s="267"/>
      <c r="F15" s="267"/>
      <c r="G15" s="267"/>
      <c r="H15" s="267"/>
      <c r="I15" s="267"/>
      <c r="J15" s="267"/>
      <c r="K15" s="267"/>
      <c r="L15" s="267"/>
      <c r="M15" s="265"/>
      <c r="N15" s="265"/>
      <c r="O15" s="265"/>
      <c r="P15" s="265"/>
      <c r="Q15" s="265"/>
      <c r="R15" s="265"/>
      <c r="S15" s="265"/>
      <c r="T15" s="265"/>
      <c r="U15" s="265"/>
      <c r="V15" s="265"/>
      <c r="W15" s="265"/>
      <c r="X15" s="265"/>
      <c r="Y15" s="265"/>
      <c r="Z15" s="265"/>
      <c r="AA15" s="265"/>
      <c r="AB15" s="265"/>
      <c r="AC15" s="265"/>
      <c r="AD15" s="265"/>
      <c r="AE15" s="265"/>
      <c r="AF15" s="267"/>
    </row>
    <row r="16" spans="1:32" x14ac:dyDescent="0.25">
      <c r="A16" s="250" t="s">
        <v>160</v>
      </c>
      <c r="B16" s="253">
        <v>4</v>
      </c>
      <c r="C16" s="250"/>
      <c r="D16" s="258">
        <f t="shared" ref="D16:AF16" si="3">($A$2/12) + $B16 + $B$2*D$4</f>
        <v>4.833333333333333</v>
      </c>
      <c r="E16" s="258">
        <f t="shared" si="3"/>
        <v>5.1208333333333327</v>
      </c>
      <c r="F16" s="258">
        <f t="shared" si="3"/>
        <v>5.4083333333333332</v>
      </c>
      <c r="G16" s="258">
        <f t="shared" si="3"/>
        <v>5.6958333333333329</v>
      </c>
      <c r="H16" s="258">
        <f t="shared" si="3"/>
        <v>5.9833333333333325</v>
      </c>
      <c r="I16" s="258">
        <f t="shared" si="3"/>
        <v>6.270833333333333</v>
      </c>
      <c r="J16" s="258">
        <f t="shared" si="3"/>
        <v>6.5583333333333327</v>
      </c>
      <c r="K16" s="258">
        <f t="shared" si="3"/>
        <v>6.8458333333333332</v>
      </c>
      <c r="L16" s="258">
        <f t="shared" si="3"/>
        <v>7.1333333333333329</v>
      </c>
      <c r="M16" s="258">
        <f t="shared" si="3"/>
        <v>7.708333333333333</v>
      </c>
      <c r="N16" s="260">
        <f t="shared" si="3"/>
        <v>8.2833333333333332</v>
      </c>
      <c r="O16" s="260">
        <f t="shared" si="3"/>
        <v>8.8583333333333325</v>
      </c>
      <c r="P16" s="260">
        <f t="shared" si="3"/>
        <v>9.4333333333333336</v>
      </c>
      <c r="Q16" s="260">
        <f t="shared" si="3"/>
        <v>10.583333333333332</v>
      </c>
      <c r="R16" s="260">
        <f t="shared" si="3"/>
        <v>11.733333333333333</v>
      </c>
      <c r="S16" s="260">
        <f t="shared" si="3"/>
        <v>12.883333333333333</v>
      </c>
      <c r="T16" s="260">
        <f t="shared" si="3"/>
        <v>14.033333333333331</v>
      </c>
      <c r="U16" s="260">
        <f t="shared" si="3"/>
        <v>15.183333333333334</v>
      </c>
      <c r="V16" s="260">
        <f t="shared" si="3"/>
        <v>16.333333333333332</v>
      </c>
      <c r="W16" s="260">
        <f t="shared" si="3"/>
        <v>17.483333333333331</v>
      </c>
      <c r="X16" s="260">
        <f t="shared" si="3"/>
        <v>18.633333333333333</v>
      </c>
      <c r="Y16" s="260">
        <f t="shared" si="3"/>
        <v>19.783333333333331</v>
      </c>
      <c r="Z16" s="260">
        <f t="shared" si="3"/>
        <v>20.93333333333333</v>
      </c>
      <c r="AA16" s="260">
        <f t="shared" si="3"/>
        <v>22.083333333333332</v>
      </c>
      <c r="AB16" s="260">
        <f t="shared" si="3"/>
        <v>23.233333333333331</v>
      </c>
      <c r="AC16" s="260">
        <f t="shared" si="3"/>
        <v>24.383333333333329</v>
      </c>
      <c r="AD16" s="260">
        <f t="shared" si="3"/>
        <v>25.533333333333331</v>
      </c>
      <c r="AE16" s="260">
        <f t="shared" si="3"/>
        <v>26.68333333333333</v>
      </c>
      <c r="AF16" s="260">
        <f t="shared" si="3"/>
        <v>27.833333333333332</v>
      </c>
    </row>
    <row r="17" spans="1:32" x14ac:dyDescent="0.25">
      <c r="A17" s="265"/>
      <c r="B17" s="266"/>
      <c r="C17" s="265"/>
      <c r="D17" s="267"/>
      <c r="E17" s="267"/>
      <c r="F17" s="267"/>
      <c r="G17" s="267"/>
      <c r="H17" s="267"/>
      <c r="I17" s="267"/>
      <c r="J17" s="267"/>
      <c r="K17" s="267"/>
      <c r="L17" s="267"/>
      <c r="M17" s="267"/>
      <c r="N17" s="267"/>
      <c r="O17" s="267"/>
      <c r="P17" s="267"/>
      <c r="Q17" s="267"/>
      <c r="R17" s="267"/>
      <c r="S17" s="267"/>
      <c r="T17" s="267"/>
      <c r="U17" s="267"/>
      <c r="V17" s="267"/>
      <c r="W17" s="267"/>
      <c r="X17" s="267"/>
      <c r="Y17" s="267"/>
      <c r="Z17" s="267"/>
      <c r="AA17" s="267"/>
      <c r="AB17" s="267"/>
      <c r="AC17" s="267"/>
      <c r="AD17" s="267"/>
      <c r="AE17" s="267"/>
      <c r="AF17" s="267"/>
    </row>
    <row r="18" spans="1:32" x14ac:dyDescent="0.25">
      <c r="A18" s="250" t="s">
        <v>161</v>
      </c>
      <c r="B18" s="253">
        <v>9</v>
      </c>
      <c r="C18" s="250"/>
      <c r="D18" s="258">
        <f t="shared" si="2"/>
        <v>9.8333333333333339</v>
      </c>
      <c r="E18" s="258">
        <f t="shared" si="2"/>
        <v>10.120833333333334</v>
      </c>
      <c r="F18" s="258">
        <f t="shared" si="2"/>
        <v>10.408333333333333</v>
      </c>
      <c r="G18" s="258">
        <f t="shared" si="2"/>
        <v>10.695833333333335</v>
      </c>
      <c r="H18" s="258">
        <f t="shared" si="2"/>
        <v>10.983333333333334</v>
      </c>
      <c r="I18" s="258">
        <f t="shared" si="2"/>
        <v>11.270833333333334</v>
      </c>
      <c r="J18" s="258">
        <f t="shared" si="2"/>
        <v>11.558333333333334</v>
      </c>
      <c r="K18" s="258">
        <f t="shared" si="2"/>
        <v>11.845833333333333</v>
      </c>
      <c r="L18" s="258">
        <f t="shared" si="2"/>
        <v>12.133333333333333</v>
      </c>
      <c r="M18" s="258">
        <f t="shared" si="2"/>
        <v>12.708333333333334</v>
      </c>
      <c r="N18" s="258">
        <f t="shared" si="2"/>
        <v>13.283333333333333</v>
      </c>
      <c r="O18" s="258">
        <f t="shared" si="2"/>
        <v>13.858333333333334</v>
      </c>
      <c r="P18" s="258">
        <f t="shared" si="2"/>
        <v>14.433333333333334</v>
      </c>
      <c r="Q18" s="258">
        <f t="shared" si="2"/>
        <v>15.583333333333334</v>
      </c>
      <c r="R18" s="258">
        <f t="shared" si="2"/>
        <v>16.733333333333334</v>
      </c>
      <c r="S18" s="258">
        <f t="shared" si="2"/>
        <v>17.883333333333333</v>
      </c>
      <c r="T18" s="260">
        <f t="shared" si="2"/>
        <v>19.033333333333331</v>
      </c>
      <c r="U18" s="260">
        <f t="shared" si="1"/>
        <v>20.183333333333334</v>
      </c>
      <c r="V18" s="260">
        <f t="shared" si="1"/>
        <v>21.333333333333336</v>
      </c>
      <c r="W18" s="260">
        <f t="shared" si="1"/>
        <v>22.483333333333334</v>
      </c>
      <c r="X18" s="260">
        <f t="shared" si="1"/>
        <v>23.633333333333333</v>
      </c>
      <c r="Y18" s="260">
        <f t="shared" si="1"/>
        <v>24.783333333333331</v>
      </c>
      <c r="Z18" s="260">
        <f t="shared" si="1"/>
        <v>25.93333333333333</v>
      </c>
      <c r="AA18" s="260">
        <f t="shared" si="1"/>
        <v>27.083333333333336</v>
      </c>
      <c r="AB18" s="260">
        <f t="shared" si="1"/>
        <v>28.233333333333334</v>
      </c>
      <c r="AC18" s="260">
        <f t="shared" si="1"/>
        <v>29.383333333333333</v>
      </c>
      <c r="AD18" s="260">
        <f t="shared" si="1"/>
        <v>30.533333333333331</v>
      </c>
      <c r="AE18" s="260">
        <f t="shared" si="1"/>
        <v>31.68333333333333</v>
      </c>
      <c r="AF18" s="260">
        <f t="shared" si="1"/>
        <v>32.833333333333336</v>
      </c>
    </row>
    <row r="19" spans="1:32" x14ac:dyDescent="0.25">
      <c r="A19" s="268" t="s">
        <v>151</v>
      </c>
      <c r="B19" s="269">
        <v>18</v>
      </c>
      <c r="C19" s="268"/>
      <c r="D19" s="270">
        <f t="shared" si="2"/>
        <v>18.833333333333332</v>
      </c>
      <c r="E19" s="270">
        <f t="shared" si="2"/>
        <v>19.120833333333334</v>
      </c>
      <c r="F19" s="270">
        <f t="shared" si="2"/>
        <v>19.408333333333331</v>
      </c>
      <c r="G19" s="270">
        <f t="shared" si="2"/>
        <v>19.695833333333333</v>
      </c>
      <c r="H19" s="270">
        <f t="shared" si="2"/>
        <v>19.983333333333331</v>
      </c>
      <c r="I19" s="270">
        <f t="shared" si="2"/>
        <v>20.270833333333332</v>
      </c>
      <c r="J19" s="270">
        <f t="shared" si="2"/>
        <v>20.558333333333334</v>
      </c>
      <c r="K19" s="270">
        <f t="shared" si="2"/>
        <v>20.845833333333331</v>
      </c>
      <c r="L19" s="270">
        <f t="shared" si="2"/>
        <v>21.133333333333333</v>
      </c>
      <c r="M19" s="270">
        <f t="shared" si="2"/>
        <v>21.708333333333332</v>
      </c>
      <c r="N19" s="270">
        <f t="shared" si="2"/>
        <v>22.283333333333331</v>
      </c>
      <c r="O19" s="270">
        <f t="shared" si="2"/>
        <v>22.858333333333331</v>
      </c>
      <c r="P19" s="270">
        <f t="shared" si="2"/>
        <v>23.43333333333333</v>
      </c>
      <c r="Q19" s="270">
        <f t="shared" si="2"/>
        <v>24.583333333333332</v>
      </c>
      <c r="R19" s="270">
        <f t="shared" si="2"/>
        <v>25.733333333333331</v>
      </c>
      <c r="S19" s="270">
        <f t="shared" si="2"/>
        <v>26.883333333333333</v>
      </c>
      <c r="T19" s="271">
        <f t="shared" si="2"/>
        <v>28.033333333333331</v>
      </c>
      <c r="U19" s="271">
        <f t="shared" si="1"/>
        <v>29.18333333333333</v>
      </c>
      <c r="V19" s="271">
        <f t="shared" si="1"/>
        <v>30.333333333333332</v>
      </c>
      <c r="W19" s="271">
        <f t="shared" si="1"/>
        <v>31.483333333333331</v>
      </c>
      <c r="X19" s="271">
        <f t="shared" si="1"/>
        <v>32.633333333333333</v>
      </c>
      <c r="Y19" s="271">
        <f t="shared" si="1"/>
        <v>33.783333333333331</v>
      </c>
      <c r="Z19" s="271">
        <f t="shared" si="1"/>
        <v>34.93333333333333</v>
      </c>
      <c r="AA19" s="271">
        <f t="shared" si="1"/>
        <v>36.083333333333329</v>
      </c>
      <c r="AB19" s="271">
        <f t="shared" si="1"/>
        <v>37.233333333333334</v>
      </c>
      <c r="AC19" s="271">
        <f t="shared" si="1"/>
        <v>38.383333333333326</v>
      </c>
      <c r="AD19" s="271">
        <f t="shared" si="1"/>
        <v>39.533333333333331</v>
      </c>
      <c r="AE19" s="271">
        <f t="shared" si="1"/>
        <v>40.68333333333333</v>
      </c>
      <c r="AF19" s="271">
        <f t="shared" si="1"/>
        <v>41.833333333333329</v>
      </c>
    </row>
    <row r="20" spans="1:32" x14ac:dyDescent="0.25">
      <c r="A20" s="250" t="s">
        <v>162</v>
      </c>
      <c r="B20" s="253">
        <v>27</v>
      </c>
      <c r="C20" s="250"/>
      <c r="D20" s="258">
        <f t="shared" si="2"/>
        <v>27.833333333333332</v>
      </c>
      <c r="E20" s="258">
        <f t="shared" si="2"/>
        <v>28.120833333333334</v>
      </c>
      <c r="F20" s="258">
        <f t="shared" si="2"/>
        <v>28.408333333333331</v>
      </c>
      <c r="G20" s="258">
        <f t="shared" si="2"/>
        <v>28.695833333333333</v>
      </c>
      <c r="H20" s="258">
        <f t="shared" si="2"/>
        <v>28.983333333333331</v>
      </c>
      <c r="I20" s="258">
        <f t="shared" si="2"/>
        <v>29.270833333333332</v>
      </c>
      <c r="J20" s="258">
        <f t="shared" si="2"/>
        <v>29.558333333333334</v>
      </c>
      <c r="K20" s="258">
        <f t="shared" si="2"/>
        <v>29.845833333333331</v>
      </c>
      <c r="L20" s="258">
        <f t="shared" si="2"/>
        <v>30.133333333333333</v>
      </c>
      <c r="M20" s="258">
        <f t="shared" si="2"/>
        <v>30.708333333333332</v>
      </c>
      <c r="N20" s="258">
        <f t="shared" si="2"/>
        <v>31.283333333333331</v>
      </c>
      <c r="O20" s="258">
        <f t="shared" si="2"/>
        <v>31.858333333333331</v>
      </c>
      <c r="P20" s="258">
        <f t="shared" si="2"/>
        <v>32.43333333333333</v>
      </c>
      <c r="Q20" s="258">
        <f t="shared" si="2"/>
        <v>33.583333333333329</v>
      </c>
      <c r="R20" s="258">
        <f t="shared" si="2"/>
        <v>34.733333333333334</v>
      </c>
      <c r="S20" s="258">
        <f t="shared" si="2"/>
        <v>35.883333333333333</v>
      </c>
      <c r="T20" s="260">
        <f t="shared" si="2"/>
        <v>37.033333333333331</v>
      </c>
      <c r="U20" s="260">
        <f t="shared" si="1"/>
        <v>38.18333333333333</v>
      </c>
      <c r="V20" s="260">
        <f t="shared" si="1"/>
        <v>39.333333333333329</v>
      </c>
      <c r="W20" s="260">
        <f t="shared" si="1"/>
        <v>40.483333333333334</v>
      </c>
      <c r="X20" s="260">
        <f t="shared" si="1"/>
        <v>41.633333333333333</v>
      </c>
      <c r="Y20" s="260">
        <f t="shared" si="1"/>
        <v>42.783333333333331</v>
      </c>
      <c r="Z20" s="260">
        <f t="shared" si="1"/>
        <v>43.93333333333333</v>
      </c>
      <c r="AA20" s="260">
        <f t="shared" si="1"/>
        <v>45.083333333333329</v>
      </c>
      <c r="AB20" s="260">
        <f t="shared" si="1"/>
        <v>46.233333333333334</v>
      </c>
      <c r="AC20" s="260">
        <f t="shared" si="1"/>
        <v>47.383333333333326</v>
      </c>
      <c r="AD20" s="260">
        <f t="shared" si="1"/>
        <v>48.533333333333331</v>
      </c>
      <c r="AE20" s="260">
        <f t="shared" si="1"/>
        <v>49.68333333333333</v>
      </c>
      <c r="AF20" s="260">
        <f t="shared" si="1"/>
        <v>50.833333333333329</v>
      </c>
    </row>
    <row r="21" spans="1:32" x14ac:dyDescent="0.25">
      <c r="A21" s="250" t="s">
        <v>163</v>
      </c>
      <c r="B21" s="253">
        <v>36</v>
      </c>
      <c r="C21" s="250"/>
      <c r="D21" s="258">
        <f>($A$2/12) + $B21 + $B$2*D$4</f>
        <v>36.833333333333336</v>
      </c>
      <c r="E21" s="258">
        <f>($A$2/12) + $B21 + $B$2*E$4</f>
        <v>37.120833333333337</v>
      </c>
      <c r="F21" s="258">
        <f t="shared" si="2"/>
        <v>37.408333333333339</v>
      </c>
      <c r="G21" s="258">
        <f t="shared" si="2"/>
        <v>37.695833333333333</v>
      </c>
      <c r="H21" s="258">
        <f t="shared" si="2"/>
        <v>37.983333333333334</v>
      </c>
      <c r="I21" s="258">
        <f t="shared" si="2"/>
        <v>38.270833333333336</v>
      </c>
      <c r="J21" s="258">
        <f t="shared" si="2"/>
        <v>38.558333333333337</v>
      </c>
      <c r="K21" s="258">
        <f t="shared" si="2"/>
        <v>38.845833333333339</v>
      </c>
      <c r="L21" s="258">
        <f t="shared" si="2"/>
        <v>39.133333333333333</v>
      </c>
      <c r="M21" s="258">
        <f t="shared" si="2"/>
        <v>39.708333333333336</v>
      </c>
      <c r="N21" s="258">
        <f t="shared" si="2"/>
        <v>40.283333333333339</v>
      </c>
      <c r="O21" s="258">
        <f t="shared" si="2"/>
        <v>40.858333333333334</v>
      </c>
      <c r="P21" s="258">
        <f t="shared" si="2"/>
        <v>41.433333333333337</v>
      </c>
      <c r="Q21" s="258">
        <f t="shared" si="2"/>
        <v>42.583333333333336</v>
      </c>
      <c r="R21" s="258">
        <f t="shared" si="2"/>
        <v>43.733333333333334</v>
      </c>
      <c r="S21" s="258">
        <f t="shared" si="2"/>
        <v>44.883333333333333</v>
      </c>
      <c r="T21" s="260">
        <f t="shared" si="2"/>
        <v>46.033333333333331</v>
      </c>
      <c r="U21" s="260">
        <f t="shared" si="1"/>
        <v>47.183333333333337</v>
      </c>
      <c r="V21" s="260">
        <f t="shared" si="1"/>
        <v>48.333333333333336</v>
      </c>
      <c r="W21" s="260">
        <f t="shared" si="1"/>
        <v>49.483333333333334</v>
      </c>
      <c r="X21" s="260">
        <f t="shared" si="1"/>
        <v>50.633333333333333</v>
      </c>
      <c r="Y21" s="260">
        <f t="shared" si="1"/>
        <v>51.783333333333331</v>
      </c>
      <c r="Z21" s="260">
        <f t="shared" si="1"/>
        <v>52.933333333333337</v>
      </c>
      <c r="AA21" s="260">
        <f t="shared" si="1"/>
        <v>54.083333333333336</v>
      </c>
      <c r="AB21" s="260">
        <f t="shared" si="1"/>
        <v>55.233333333333334</v>
      </c>
      <c r="AC21" s="260">
        <f t="shared" si="1"/>
        <v>56.383333333333333</v>
      </c>
      <c r="AD21" s="260">
        <f t="shared" si="1"/>
        <v>57.533333333333331</v>
      </c>
      <c r="AE21" s="260">
        <f t="shared" si="1"/>
        <v>58.683333333333337</v>
      </c>
      <c r="AF21" s="260">
        <f t="shared" si="1"/>
        <v>59.833333333333336</v>
      </c>
    </row>
    <row r="22" spans="1:32" x14ac:dyDescent="0.25">
      <c r="A22" s="265"/>
      <c r="B22" s="266"/>
      <c r="C22" s="265"/>
      <c r="D22" s="267"/>
      <c r="E22" s="265"/>
      <c r="F22" s="265"/>
      <c r="G22" s="265"/>
      <c r="H22" s="265"/>
      <c r="I22" s="265"/>
      <c r="J22" s="265"/>
      <c r="K22" s="265"/>
      <c r="L22" s="265"/>
      <c r="M22" s="265"/>
      <c r="N22" s="265"/>
      <c r="O22" s="265"/>
      <c r="P22" s="265"/>
      <c r="Q22" s="265"/>
      <c r="R22" s="265"/>
      <c r="S22" s="265"/>
      <c r="T22" s="265"/>
      <c r="U22" s="265"/>
      <c r="V22" s="265"/>
      <c r="W22" s="265"/>
      <c r="X22" s="265"/>
      <c r="Y22" s="265"/>
      <c r="Z22" s="265"/>
      <c r="AA22" s="265"/>
      <c r="AB22" s="265"/>
      <c r="AC22" s="265"/>
      <c r="AD22" s="265"/>
      <c r="AE22" s="265"/>
      <c r="AF22" s="265"/>
    </row>
    <row r="23" spans="1:32" x14ac:dyDescent="0.25">
      <c r="A23" s="250" t="s">
        <v>164</v>
      </c>
      <c r="B23" s="253">
        <v>14</v>
      </c>
      <c r="C23" s="250"/>
      <c r="D23" s="258">
        <f t="shared" ref="D23:AF23" si="4">($A$2/12) + $B23 + $B$2*D$4</f>
        <v>14.833333333333334</v>
      </c>
      <c r="E23" s="258">
        <f t="shared" si="4"/>
        <v>15.120833333333334</v>
      </c>
      <c r="F23" s="258">
        <f t="shared" si="4"/>
        <v>15.408333333333333</v>
      </c>
      <c r="G23" s="258">
        <f t="shared" si="4"/>
        <v>15.695833333333335</v>
      </c>
      <c r="H23" s="258">
        <f t="shared" si="4"/>
        <v>15.983333333333334</v>
      </c>
      <c r="I23" s="258">
        <f t="shared" si="4"/>
        <v>16.270833333333336</v>
      </c>
      <c r="J23" s="258">
        <f t="shared" si="4"/>
        <v>16.558333333333334</v>
      </c>
      <c r="K23" s="258">
        <f t="shared" si="4"/>
        <v>16.845833333333335</v>
      </c>
      <c r="L23" s="258">
        <f t="shared" si="4"/>
        <v>17.133333333333333</v>
      </c>
      <c r="M23" s="258">
        <f t="shared" si="4"/>
        <v>17.708333333333336</v>
      </c>
      <c r="N23" s="258">
        <f t="shared" si="4"/>
        <v>18.283333333333335</v>
      </c>
      <c r="O23" s="258">
        <f t="shared" si="4"/>
        <v>18.858333333333334</v>
      </c>
      <c r="P23" s="258">
        <f t="shared" si="4"/>
        <v>19.433333333333334</v>
      </c>
      <c r="Q23" s="258">
        <f t="shared" si="4"/>
        <v>20.583333333333336</v>
      </c>
      <c r="R23" s="258">
        <f t="shared" si="4"/>
        <v>21.733333333333334</v>
      </c>
      <c r="S23" s="258">
        <f t="shared" si="4"/>
        <v>22.883333333333333</v>
      </c>
      <c r="T23" s="258">
        <f t="shared" si="4"/>
        <v>24.033333333333331</v>
      </c>
      <c r="U23" s="258">
        <f t="shared" si="4"/>
        <v>25.183333333333334</v>
      </c>
      <c r="V23" s="258">
        <f t="shared" si="4"/>
        <v>26.333333333333336</v>
      </c>
      <c r="W23" s="258">
        <f t="shared" si="4"/>
        <v>27.483333333333334</v>
      </c>
      <c r="X23" s="260">
        <f t="shared" si="4"/>
        <v>28.633333333333333</v>
      </c>
      <c r="Y23" s="260">
        <f t="shared" si="4"/>
        <v>29.783333333333331</v>
      </c>
      <c r="Z23" s="260">
        <f t="shared" si="4"/>
        <v>30.93333333333333</v>
      </c>
      <c r="AA23" s="260">
        <f t="shared" si="4"/>
        <v>32.083333333333336</v>
      </c>
      <c r="AB23" s="260">
        <f t="shared" si="4"/>
        <v>33.233333333333334</v>
      </c>
      <c r="AC23" s="260">
        <f t="shared" si="4"/>
        <v>34.383333333333333</v>
      </c>
      <c r="AD23" s="260">
        <f t="shared" si="4"/>
        <v>35.533333333333331</v>
      </c>
      <c r="AE23" s="260">
        <f t="shared" si="4"/>
        <v>36.68333333333333</v>
      </c>
      <c r="AF23" s="260">
        <f t="shared" si="4"/>
        <v>37.833333333333336</v>
      </c>
    </row>
    <row r="24" spans="1:32" x14ac:dyDescent="0.25">
      <c r="A24" s="265"/>
      <c r="B24" s="265"/>
      <c r="C24" s="265"/>
      <c r="D24" s="267"/>
      <c r="E24" s="265"/>
      <c r="F24" s="265"/>
      <c r="G24" s="265"/>
      <c r="H24" s="265"/>
      <c r="I24" s="265"/>
      <c r="J24" s="265"/>
      <c r="K24" s="265"/>
      <c r="L24" s="265"/>
      <c r="M24" s="265"/>
      <c r="N24" s="265"/>
      <c r="O24" s="265"/>
      <c r="P24" s="265"/>
      <c r="Q24" s="265"/>
      <c r="R24" s="265"/>
      <c r="S24" s="265"/>
      <c r="T24" s="265"/>
      <c r="U24" s="265"/>
      <c r="V24" s="265"/>
      <c r="W24" s="265"/>
      <c r="X24" s="265"/>
      <c r="Y24" s="265"/>
      <c r="Z24" s="265"/>
      <c r="AA24" s="265"/>
      <c r="AB24" s="265"/>
      <c r="AC24" s="265"/>
      <c r="AD24" s="265"/>
      <c r="AE24" s="265"/>
      <c r="AF24" s="265"/>
    </row>
    <row r="25" spans="1:32" ht="30" x14ac:dyDescent="0.25">
      <c r="A25" s="272" t="s">
        <v>165</v>
      </c>
      <c r="B25" s="273">
        <v>28</v>
      </c>
      <c r="C25" s="250"/>
      <c r="D25" s="258">
        <f t="shared" ref="D25:AF27" si="5">($A$2/12) + $B25 + $B$2*D$4</f>
        <v>28.833333333333332</v>
      </c>
      <c r="E25" s="258">
        <f t="shared" si="5"/>
        <v>29.120833333333334</v>
      </c>
      <c r="F25" s="258">
        <f t="shared" si="5"/>
        <v>29.408333333333331</v>
      </c>
      <c r="G25" s="258">
        <f t="shared" si="5"/>
        <v>29.695833333333333</v>
      </c>
      <c r="H25" s="258">
        <f t="shared" si="5"/>
        <v>29.983333333333331</v>
      </c>
      <c r="I25" s="258">
        <f t="shared" si="5"/>
        <v>30.270833333333332</v>
      </c>
      <c r="J25" s="258">
        <f t="shared" si="5"/>
        <v>30.558333333333334</v>
      </c>
      <c r="K25" s="258">
        <f t="shared" si="5"/>
        <v>30.845833333333331</v>
      </c>
      <c r="L25" s="258">
        <f t="shared" si="5"/>
        <v>31.133333333333333</v>
      </c>
      <c r="M25" s="258">
        <f t="shared" si="5"/>
        <v>31.708333333333332</v>
      </c>
      <c r="N25" s="258">
        <f t="shared" si="5"/>
        <v>32.283333333333331</v>
      </c>
      <c r="O25" s="258">
        <f t="shared" si="5"/>
        <v>32.858333333333334</v>
      </c>
      <c r="P25" s="274">
        <f>($A$2/12) + $B25 + $B$2*P$4</f>
        <v>33.43333333333333</v>
      </c>
      <c r="Q25" s="274">
        <f t="shared" si="5"/>
        <v>34.583333333333329</v>
      </c>
      <c r="R25" s="274">
        <f t="shared" si="5"/>
        <v>35.733333333333334</v>
      </c>
      <c r="S25" s="274">
        <f t="shared" si="5"/>
        <v>36.883333333333333</v>
      </c>
      <c r="T25" s="274">
        <f t="shared" si="5"/>
        <v>38.033333333333331</v>
      </c>
      <c r="U25" s="274">
        <f t="shared" si="5"/>
        <v>39.18333333333333</v>
      </c>
      <c r="V25" s="274">
        <f t="shared" si="5"/>
        <v>40.333333333333329</v>
      </c>
      <c r="W25" s="274">
        <f t="shared" si="5"/>
        <v>41.483333333333334</v>
      </c>
      <c r="X25" s="274">
        <f t="shared" si="5"/>
        <v>42.633333333333333</v>
      </c>
      <c r="Y25" s="274">
        <f t="shared" si="5"/>
        <v>43.783333333333331</v>
      </c>
      <c r="Z25" s="274">
        <f t="shared" si="5"/>
        <v>44.93333333333333</v>
      </c>
      <c r="AA25" s="274">
        <f t="shared" si="5"/>
        <v>46.083333333333329</v>
      </c>
      <c r="AB25" s="274">
        <f t="shared" si="5"/>
        <v>47.233333333333334</v>
      </c>
      <c r="AC25" s="274">
        <f t="shared" si="5"/>
        <v>48.383333333333326</v>
      </c>
      <c r="AD25" s="274">
        <f t="shared" si="5"/>
        <v>49.533333333333331</v>
      </c>
      <c r="AE25" s="274">
        <f t="shared" si="5"/>
        <v>50.68333333333333</v>
      </c>
      <c r="AF25" s="274">
        <f t="shared" si="5"/>
        <v>51.833333333333329</v>
      </c>
    </row>
    <row r="26" spans="1:32" ht="45" x14ac:dyDescent="0.25">
      <c r="A26" s="272" t="s">
        <v>166</v>
      </c>
      <c r="B26" s="273">
        <v>30.5</v>
      </c>
      <c r="C26" s="250"/>
      <c r="D26" s="258">
        <f>($A$2/12) + $B26 + $B$2*D$4</f>
        <v>31.333333333333332</v>
      </c>
      <c r="E26" s="258">
        <f t="shared" si="5"/>
        <v>31.620833333333334</v>
      </c>
      <c r="F26" s="258">
        <f t="shared" si="5"/>
        <v>31.908333333333331</v>
      </c>
      <c r="G26" s="258">
        <f t="shared" si="5"/>
        <v>32.195833333333333</v>
      </c>
      <c r="H26" s="258">
        <f t="shared" si="5"/>
        <v>32.483333333333334</v>
      </c>
      <c r="I26" s="258">
        <f t="shared" si="5"/>
        <v>32.770833333333329</v>
      </c>
      <c r="J26" s="258">
        <f t="shared" si="5"/>
        <v>33.05833333333333</v>
      </c>
      <c r="K26" s="258">
        <f t="shared" si="5"/>
        <v>33.345833333333331</v>
      </c>
      <c r="L26" s="258">
        <f t="shared" si="5"/>
        <v>33.633333333333333</v>
      </c>
      <c r="M26" s="258">
        <f t="shared" si="5"/>
        <v>34.208333333333329</v>
      </c>
      <c r="N26" s="258">
        <f t="shared" si="5"/>
        <v>34.783333333333331</v>
      </c>
      <c r="O26" s="258">
        <f t="shared" si="5"/>
        <v>35.358333333333334</v>
      </c>
      <c r="P26" s="274">
        <f t="shared" si="5"/>
        <v>35.93333333333333</v>
      </c>
      <c r="Q26" s="274">
        <f t="shared" si="5"/>
        <v>37.083333333333329</v>
      </c>
      <c r="R26" s="274">
        <f t="shared" si="5"/>
        <v>38.233333333333334</v>
      </c>
      <c r="S26" s="274">
        <f t="shared" si="5"/>
        <v>39.383333333333333</v>
      </c>
      <c r="T26" s="274">
        <f t="shared" si="5"/>
        <v>40.533333333333331</v>
      </c>
      <c r="U26" s="274">
        <f t="shared" si="5"/>
        <v>41.68333333333333</v>
      </c>
      <c r="V26" s="274">
        <f t="shared" si="5"/>
        <v>42.833333333333329</v>
      </c>
      <c r="W26" s="274">
        <f t="shared" si="5"/>
        <v>43.983333333333334</v>
      </c>
      <c r="X26" s="274">
        <f t="shared" si="5"/>
        <v>45.133333333333333</v>
      </c>
      <c r="Y26" s="274">
        <f t="shared" si="5"/>
        <v>46.283333333333331</v>
      </c>
      <c r="Z26" s="274">
        <f t="shared" si="5"/>
        <v>47.43333333333333</v>
      </c>
      <c r="AA26" s="274">
        <f t="shared" si="5"/>
        <v>48.583333333333329</v>
      </c>
      <c r="AB26" s="274">
        <f t="shared" si="5"/>
        <v>49.733333333333334</v>
      </c>
      <c r="AC26" s="274">
        <f t="shared" si="5"/>
        <v>50.883333333333326</v>
      </c>
      <c r="AD26" s="274">
        <f t="shared" si="5"/>
        <v>52.033333333333331</v>
      </c>
      <c r="AE26" s="274">
        <f t="shared" si="5"/>
        <v>53.18333333333333</v>
      </c>
      <c r="AF26" s="274">
        <f t="shared" si="5"/>
        <v>54.333333333333329</v>
      </c>
    </row>
    <row r="27" spans="1:32" ht="45" x14ac:dyDescent="0.25">
      <c r="A27" s="272" t="s">
        <v>167</v>
      </c>
      <c r="B27" s="273">
        <v>51</v>
      </c>
      <c r="C27" s="250"/>
      <c r="D27" s="258">
        <f>($A$2/12) + $B27 + $B$2*D$4</f>
        <v>51.833333333333336</v>
      </c>
      <c r="E27" s="258">
        <f t="shared" si="5"/>
        <v>52.120833333333337</v>
      </c>
      <c r="F27" s="258">
        <f t="shared" si="5"/>
        <v>52.408333333333339</v>
      </c>
      <c r="G27" s="258">
        <f t="shared" si="5"/>
        <v>52.695833333333333</v>
      </c>
      <c r="H27" s="258">
        <f t="shared" si="5"/>
        <v>52.983333333333334</v>
      </c>
      <c r="I27" s="258">
        <f t="shared" si="5"/>
        <v>53.270833333333336</v>
      </c>
      <c r="J27" s="258">
        <f t="shared" si="5"/>
        <v>53.558333333333337</v>
      </c>
      <c r="K27" s="258">
        <f t="shared" si="5"/>
        <v>53.845833333333339</v>
      </c>
      <c r="L27" s="258">
        <f t="shared" si="5"/>
        <v>54.133333333333333</v>
      </c>
      <c r="M27" s="258">
        <f t="shared" si="5"/>
        <v>54.708333333333336</v>
      </c>
      <c r="N27" s="258">
        <f t="shared" si="5"/>
        <v>55.283333333333339</v>
      </c>
      <c r="O27" s="258">
        <f t="shared" si="5"/>
        <v>55.858333333333334</v>
      </c>
      <c r="P27" s="274">
        <f t="shared" si="5"/>
        <v>56.433333333333337</v>
      </c>
      <c r="Q27" s="274">
        <f t="shared" si="5"/>
        <v>57.583333333333336</v>
      </c>
      <c r="R27" s="274">
        <f t="shared" si="5"/>
        <v>58.733333333333334</v>
      </c>
      <c r="S27" s="274">
        <f t="shared" si="5"/>
        <v>59.883333333333333</v>
      </c>
      <c r="T27" s="274">
        <f t="shared" si="5"/>
        <v>61.033333333333331</v>
      </c>
      <c r="U27" s="274">
        <f t="shared" si="5"/>
        <v>62.183333333333337</v>
      </c>
      <c r="V27" s="274">
        <f t="shared" si="5"/>
        <v>63.333333333333336</v>
      </c>
      <c r="W27" s="274">
        <f t="shared" si="5"/>
        <v>64.483333333333334</v>
      </c>
      <c r="X27" s="274">
        <f t="shared" si="5"/>
        <v>65.63333333333334</v>
      </c>
      <c r="Y27" s="274">
        <f t="shared" si="5"/>
        <v>66.783333333333331</v>
      </c>
      <c r="Z27" s="274">
        <f t="shared" si="5"/>
        <v>67.933333333333337</v>
      </c>
      <c r="AA27" s="274">
        <f t="shared" si="5"/>
        <v>69.083333333333343</v>
      </c>
      <c r="AB27" s="274">
        <f t="shared" si="5"/>
        <v>70.233333333333334</v>
      </c>
      <c r="AC27" s="274">
        <f t="shared" si="5"/>
        <v>71.383333333333326</v>
      </c>
      <c r="AD27" s="274">
        <f t="shared" si="5"/>
        <v>72.533333333333331</v>
      </c>
      <c r="AE27" s="274">
        <f t="shared" si="5"/>
        <v>73.683333333333337</v>
      </c>
      <c r="AF27" s="274">
        <f t="shared" si="5"/>
        <v>74.833333333333343</v>
      </c>
    </row>
    <row r="28" spans="1:32" x14ac:dyDescent="0.25">
      <c r="A28" s="275"/>
      <c r="B28" s="276"/>
      <c r="C28" s="265"/>
      <c r="D28" s="267"/>
      <c r="E28" s="267"/>
      <c r="F28" s="267"/>
      <c r="G28" s="267"/>
      <c r="H28" s="267"/>
      <c r="I28" s="267"/>
      <c r="J28" s="267"/>
      <c r="K28" s="267"/>
      <c r="L28" s="267"/>
      <c r="M28" s="267"/>
      <c r="N28" s="267"/>
      <c r="O28" s="267"/>
      <c r="P28" s="277"/>
      <c r="Q28" s="277"/>
      <c r="R28" s="277"/>
      <c r="S28" s="277"/>
      <c r="T28" s="277"/>
      <c r="U28" s="277"/>
      <c r="V28" s="277"/>
      <c r="W28" s="277"/>
      <c r="X28" s="277"/>
      <c r="Y28" s="277"/>
      <c r="Z28" s="277"/>
      <c r="AA28" s="277"/>
      <c r="AB28" s="277"/>
      <c r="AC28" s="277"/>
      <c r="AD28" s="277"/>
      <c r="AE28" s="277"/>
      <c r="AF28" s="277"/>
    </row>
    <row r="29" spans="1:32" ht="60" x14ac:dyDescent="0.25">
      <c r="A29" s="272" t="s">
        <v>168</v>
      </c>
      <c r="B29" s="273">
        <v>11</v>
      </c>
      <c r="C29" s="250"/>
      <c r="D29" s="258">
        <f>($A$2/12) + $B29 + $B$2*D$4</f>
        <v>11.833333333333334</v>
      </c>
      <c r="E29" s="258">
        <f t="shared" ref="E29:AF29" si="6">($A$2/12) + $B29 + $B$2*E$4</f>
        <v>12.120833333333334</v>
      </c>
      <c r="F29" s="258">
        <f t="shared" si="6"/>
        <v>12.408333333333333</v>
      </c>
      <c r="G29" s="258">
        <f t="shared" si="6"/>
        <v>12.695833333333335</v>
      </c>
      <c r="H29" s="258">
        <f t="shared" si="6"/>
        <v>12.983333333333334</v>
      </c>
      <c r="I29" s="258">
        <f t="shared" si="6"/>
        <v>13.270833333333334</v>
      </c>
      <c r="J29" s="258">
        <f t="shared" si="6"/>
        <v>13.558333333333334</v>
      </c>
      <c r="K29" s="258">
        <f t="shared" si="6"/>
        <v>13.845833333333333</v>
      </c>
      <c r="L29" s="258">
        <f t="shared" si="6"/>
        <v>14.133333333333333</v>
      </c>
      <c r="M29" s="258">
        <f t="shared" si="6"/>
        <v>14.708333333333334</v>
      </c>
      <c r="N29" s="258">
        <f t="shared" si="6"/>
        <v>15.283333333333333</v>
      </c>
      <c r="O29" s="258">
        <f t="shared" si="6"/>
        <v>15.858333333333334</v>
      </c>
      <c r="P29" s="258">
        <f t="shared" si="6"/>
        <v>16.433333333333334</v>
      </c>
      <c r="Q29" s="258">
        <f t="shared" si="6"/>
        <v>17.583333333333336</v>
      </c>
      <c r="R29" s="258">
        <f t="shared" si="6"/>
        <v>18.733333333333334</v>
      </c>
      <c r="S29" s="258">
        <f t="shared" si="6"/>
        <v>19.883333333333333</v>
      </c>
      <c r="T29" s="258">
        <f t="shared" si="6"/>
        <v>21.033333333333331</v>
      </c>
      <c r="U29" s="258">
        <f t="shared" si="6"/>
        <v>22.183333333333334</v>
      </c>
      <c r="V29" s="258">
        <f t="shared" si="6"/>
        <v>23.333333333333336</v>
      </c>
      <c r="W29" s="258">
        <f t="shared" si="6"/>
        <v>24.483333333333334</v>
      </c>
      <c r="X29" s="258">
        <f t="shared" si="6"/>
        <v>25.633333333333333</v>
      </c>
      <c r="Y29" s="258">
        <f t="shared" si="6"/>
        <v>26.783333333333331</v>
      </c>
      <c r="Z29" s="258">
        <f t="shared" si="6"/>
        <v>27.93333333333333</v>
      </c>
      <c r="AA29" s="258">
        <f t="shared" si="6"/>
        <v>29.083333333333336</v>
      </c>
      <c r="AB29" s="258">
        <f t="shared" si="6"/>
        <v>30.233333333333334</v>
      </c>
      <c r="AC29" s="258">
        <f t="shared" si="6"/>
        <v>31.383333333333333</v>
      </c>
      <c r="AD29" s="258">
        <f t="shared" si="6"/>
        <v>32.533333333333331</v>
      </c>
      <c r="AE29" s="258">
        <f t="shared" si="6"/>
        <v>33.68333333333333</v>
      </c>
      <c r="AF29" s="258">
        <f t="shared" si="6"/>
        <v>34.833333333333336</v>
      </c>
    </row>
    <row r="30" spans="1:32" x14ac:dyDescent="0.25">
      <c r="A30" s="275"/>
      <c r="B30" s="265"/>
      <c r="C30" s="265"/>
      <c r="D30" s="267"/>
      <c r="E30" s="265"/>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row>
    <row r="31" spans="1:32" ht="29.25" customHeight="1" x14ac:dyDescent="0.25">
      <c r="A31" s="278"/>
      <c r="B31" s="279"/>
    </row>
    <row r="32" spans="1:32" x14ac:dyDescent="0.25">
      <c r="A32" s="259"/>
      <c r="B32" s="280"/>
    </row>
    <row r="33" spans="1:2" x14ac:dyDescent="0.25">
      <c r="A33" s="259"/>
      <c r="B33" s="280"/>
    </row>
    <row r="34" spans="1:2" x14ac:dyDescent="0.25">
      <c r="A34" s="259"/>
      <c r="B34" s="280"/>
    </row>
    <row r="35" spans="1:2" x14ac:dyDescent="0.25">
      <c r="A35" s="259"/>
      <c r="B35" s="280"/>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SUMMARY</vt:lpstr>
      <vt:lpstr>LFR Table</vt:lpstr>
      <vt:lpstr>LRFR Table</vt:lpstr>
      <vt:lpstr>Overload-LFR</vt:lpstr>
      <vt:lpstr>Overload-LRFR</vt:lpstr>
      <vt:lpstr>Lw for LRFR 2013</vt:lpstr>
      <vt:lpstr>'LFR Table'!Print_Area</vt:lpstr>
    </vt:vector>
  </TitlesOfParts>
  <Company>State of Michigan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Wagner, Bradley (MDOT)</dc:creator>
  <cp:lastModifiedBy>Chris Gilbertson</cp:lastModifiedBy>
  <cp:lastPrinted>2012-09-14T19:34:21Z</cp:lastPrinted>
  <dcterms:created xsi:type="dcterms:W3CDTF">2012-08-29T20:21:23Z</dcterms:created>
  <dcterms:modified xsi:type="dcterms:W3CDTF">2014-06-13T14:35:13Z</dcterms:modified>
</cp:coreProperties>
</file>